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2024-2025 учебный год\ШЭ ВСОШ\протоколы\"/>
    </mc:Choice>
  </mc:AlternateContent>
  <xr:revisionPtr revIDLastSave="0" documentId="8_{4CDE4201-CA27-4A12-BA54-BF5ADF32AF7A}" xr6:coauthVersionLast="47" xr6:coauthVersionMax="47" xr10:uidLastSave="{00000000-0000-0000-0000-000000000000}"/>
  <bookViews>
    <workbookView xWindow="-108" yWindow="-108" windowWidth="23256" windowHeight="12576" firstSheet="1" activeTab="9" xr2:uid="{00000000-000D-0000-FFFF-FFFF00000000}"/>
  </bookViews>
  <sheets>
    <sheet name="Инструкция" sheetId="10" r:id="rId1"/>
    <sheet name="4 класс" sheetId="18" r:id="rId2"/>
    <sheet name="5 класс" sheetId="5" r:id="rId3"/>
    <sheet name="6 класс" sheetId="12" r:id="rId4"/>
    <sheet name="7 класс" sheetId="13" r:id="rId5"/>
    <sheet name="8 класс" sheetId="14" r:id="rId6"/>
    <sheet name="9 класс" sheetId="15" r:id="rId7"/>
    <sheet name="10 класс" sheetId="16" r:id="rId8"/>
    <sheet name="11 класс" sheetId="17" r:id="rId9"/>
    <sheet name="Сводная" sheetId="11" r:id="rId10"/>
  </sheets>
  <definedNames>
    <definedName name="_xlnm._FilterDatabase" localSheetId="7" hidden="1">'10 класс'!$C$10:$V$10</definedName>
    <definedName name="_xlnm._FilterDatabase" localSheetId="8" hidden="1">'11 класс'!$C$10:$V$10</definedName>
    <definedName name="_xlnm._FilterDatabase" localSheetId="1" hidden="1">'4 класс'!$C$10:$V$10</definedName>
    <definedName name="_xlnm._FilterDatabase" localSheetId="2" hidden="1">'5 класс'!$C$10:$V$10</definedName>
    <definedName name="_xlnm._FilterDatabase" localSheetId="3" hidden="1">'6 класс'!$C$10:$V$10</definedName>
    <definedName name="_xlnm._FilterDatabase" localSheetId="4" hidden="1">'7 класс'!$C$10:$V$10</definedName>
    <definedName name="_xlnm._FilterDatabase" localSheetId="5" hidden="1">'8 класс'!$C$10:$V$10</definedName>
    <definedName name="_xlnm._FilterDatabase" localSheetId="6" hidden="1">'9 класс'!$C$10:$V$10</definedName>
    <definedName name="closed" localSheetId="7">#REF!</definedName>
    <definedName name="closed" localSheetId="8">#REF!</definedName>
    <definedName name="closed" localSheetId="1">#REF!</definedName>
    <definedName name="closed" localSheetId="3">#REF!</definedName>
    <definedName name="closed" localSheetId="5">#REF!</definedName>
    <definedName name="closed" localSheetId="6">#REF!</definedName>
    <definedName name="closed">#REF!</definedName>
    <definedName name="location" localSheetId="7">#REF!</definedName>
    <definedName name="location" localSheetId="8">#REF!</definedName>
    <definedName name="location" localSheetId="1">#REF!</definedName>
    <definedName name="location" localSheetId="3">#REF!</definedName>
    <definedName name="location" localSheetId="5">#REF!</definedName>
    <definedName name="location" localSheetId="6">#REF!</definedName>
    <definedName name="location">#REF!</definedName>
    <definedName name="school_type" localSheetId="7">'10 класс'!$B$2:$B$7</definedName>
    <definedName name="school_type" localSheetId="8">'11 класс'!$B$2:$B$7</definedName>
    <definedName name="school_type" localSheetId="1">'4 класс'!$B$2:$B$7</definedName>
    <definedName name="school_type" localSheetId="2">'5 класс'!$B$2:$B$7</definedName>
    <definedName name="school_type" localSheetId="3">'6 класс'!$B$2:$B$7</definedName>
    <definedName name="school_type" localSheetId="4">'7 класс'!$B$2:$B$7</definedName>
    <definedName name="school_type" localSheetId="5">'8 класс'!$B$2:$B$7</definedName>
    <definedName name="school_type" localSheetId="6">'9 класс'!$B$2:$B$7</definedName>
    <definedName name="school_type">#REF!</definedName>
  </definedNames>
  <calcPr calcId="181029"/>
</workbook>
</file>

<file path=xl/calcChain.xml><?xml version="1.0" encoding="utf-8"?>
<calcChain xmlns="http://schemas.openxmlformats.org/spreadsheetml/2006/main">
  <c r="Q12" i="18" l="1"/>
  <c r="Q16" i="18"/>
  <c r="Q11" i="18"/>
  <c r="Q19" i="18"/>
  <c r="Q15" i="18"/>
  <c r="Q14" i="18"/>
  <c r="Q18" i="18"/>
  <c r="Q17" i="18"/>
  <c r="Q13" i="18"/>
  <c r="N9" i="18"/>
  <c r="O9" i="18" s="1"/>
  <c r="U2" i="18"/>
  <c r="R12" i="18" l="1"/>
  <c r="R16" i="18"/>
  <c r="S12" i="18"/>
  <c r="S16" i="18"/>
  <c r="S11" i="18"/>
  <c r="U4" i="18" s="1"/>
  <c r="R11" i="18"/>
  <c r="S19" i="18"/>
  <c r="R19" i="18"/>
  <c r="R14" i="18"/>
  <c r="S15" i="18"/>
  <c r="S18" i="18"/>
  <c r="R15" i="18"/>
  <c r="S14" i="18"/>
  <c r="R18" i="18"/>
  <c r="S17" i="18"/>
  <c r="R17" i="18"/>
  <c r="S13" i="18"/>
  <c r="R13" i="18"/>
  <c r="U2" i="17"/>
  <c r="U5" i="18" l="1"/>
  <c r="U8" i="18" s="1"/>
  <c r="S9" i="18" s="1"/>
  <c r="U9" i="18" s="1"/>
  <c r="U6" i="18"/>
  <c r="Q17" i="17"/>
  <c r="Q11" i="17"/>
  <c r="Q16" i="17"/>
  <c r="Q15" i="17"/>
  <c r="Q14" i="17"/>
  <c r="Q13" i="17"/>
  <c r="Q12" i="17"/>
  <c r="N9" i="17"/>
  <c r="Q17" i="16"/>
  <c r="Q16" i="16"/>
  <c r="Q11" i="16"/>
  <c r="Q15" i="16"/>
  <c r="Q12" i="16"/>
  <c r="Q14" i="16"/>
  <c r="Q13" i="16"/>
  <c r="N9" i="16"/>
  <c r="U2" i="16"/>
  <c r="Q13" i="15"/>
  <c r="Q19" i="15"/>
  <c r="Q22" i="15"/>
  <c r="Q18" i="15"/>
  <c r="Q17" i="15"/>
  <c r="Q16" i="15"/>
  <c r="Q11" i="15"/>
  <c r="Q15" i="15"/>
  <c r="Q21" i="15"/>
  <c r="Q14" i="15"/>
  <c r="Q20" i="15"/>
  <c r="Q12" i="15"/>
  <c r="N9" i="15"/>
  <c r="R19" i="15" s="1"/>
  <c r="U2" i="15"/>
  <c r="Q12" i="14"/>
  <c r="Q17" i="14"/>
  <c r="Q16" i="14"/>
  <c r="Q11" i="14"/>
  <c r="Q15" i="14"/>
  <c r="Q14" i="14"/>
  <c r="Q26" i="14"/>
  <c r="Q27" i="14"/>
  <c r="Q25" i="14"/>
  <c r="Q24" i="14"/>
  <c r="Q23" i="14"/>
  <c r="Q21" i="14"/>
  <c r="Q20" i="14"/>
  <c r="Q22" i="14"/>
  <c r="Q19" i="14"/>
  <c r="Q18" i="14"/>
  <c r="Q13" i="14"/>
  <c r="N9" i="14"/>
  <c r="S27" i="14" s="1"/>
  <c r="U2" i="14"/>
  <c r="Q15" i="13"/>
  <c r="Q55" i="13"/>
  <c r="Q24" i="13"/>
  <c r="Q54" i="13"/>
  <c r="Q23" i="13"/>
  <c r="Q14" i="13"/>
  <c r="Q13" i="13"/>
  <c r="Q53" i="13"/>
  <c r="Q52" i="13"/>
  <c r="Q51" i="13"/>
  <c r="Q22" i="13"/>
  <c r="Q50" i="13"/>
  <c r="Q49" i="13"/>
  <c r="Q48" i="13"/>
  <c r="Q47" i="13"/>
  <c r="Q21" i="13"/>
  <c r="Q20" i="13"/>
  <c r="Q46" i="13"/>
  <c r="Q45" i="13"/>
  <c r="Q44" i="13"/>
  <c r="Q43" i="13"/>
  <c r="Q42" i="13"/>
  <c r="Q41" i="13"/>
  <c r="Q40" i="13"/>
  <c r="Q39" i="13"/>
  <c r="Q11" i="13"/>
  <c r="Q19" i="13"/>
  <c r="Q38" i="13"/>
  <c r="Q37" i="13"/>
  <c r="Q36" i="13"/>
  <c r="Q35" i="13"/>
  <c r="Q18" i="13"/>
  <c r="Q34" i="13"/>
  <c r="Q17" i="13"/>
  <c r="Q33" i="13"/>
  <c r="Q16" i="13"/>
  <c r="Q32" i="13"/>
  <c r="Q31" i="13"/>
  <c r="Q30" i="13"/>
  <c r="Q29" i="13"/>
  <c r="Q28" i="13"/>
  <c r="Q27" i="13"/>
  <c r="Q12" i="13"/>
  <c r="Q26" i="13"/>
  <c r="Q25" i="13"/>
  <c r="N9" i="13"/>
  <c r="R16" i="13" s="1"/>
  <c r="U2" i="13"/>
  <c r="Q12" i="12"/>
  <c r="Q40" i="12"/>
  <c r="Q21" i="12"/>
  <c r="Q20" i="12"/>
  <c r="Q19" i="12"/>
  <c r="Q18" i="12"/>
  <c r="Q39" i="12"/>
  <c r="Q38" i="12"/>
  <c r="Q17" i="12"/>
  <c r="Q16" i="12"/>
  <c r="Q15" i="12"/>
  <c r="Q14" i="12"/>
  <c r="Q37" i="12"/>
  <c r="Q36" i="12"/>
  <c r="Q35" i="12"/>
  <c r="Q13" i="12"/>
  <c r="Q34" i="12"/>
  <c r="Q33" i="12"/>
  <c r="Q32" i="12"/>
  <c r="Q31" i="12"/>
  <c r="Q11" i="12"/>
  <c r="Q30" i="12"/>
  <c r="Q29" i="12"/>
  <c r="Q28" i="12"/>
  <c r="Q27" i="12"/>
  <c r="Q26" i="12"/>
  <c r="Q25" i="12"/>
  <c r="Q24" i="12"/>
  <c r="Q23" i="12"/>
  <c r="Q22" i="12"/>
  <c r="N9" i="12"/>
  <c r="R22" i="12" s="1"/>
  <c r="U2" i="12"/>
  <c r="Q25" i="5"/>
  <c r="Q18" i="5"/>
  <c r="Q13" i="5"/>
  <c r="Q26" i="5"/>
  <c r="Q27" i="5"/>
  <c r="Q11" i="5"/>
  <c r="Q28" i="5"/>
  <c r="Q29" i="5"/>
  <c r="Q30" i="5"/>
  <c r="Q31" i="5"/>
  <c r="Q32" i="5"/>
  <c r="Q19" i="5"/>
  <c r="Q20" i="5"/>
  <c r="Q33" i="5"/>
  <c r="Q21" i="5"/>
  <c r="Q15" i="5"/>
  <c r="Q22" i="5"/>
  <c r="Q23" i="5"/>
  <c r="Q24" i="5"/>
  <c r="Q12" i="5"/>
  <c r="Q16" i="5"/>
  <c r="Q17" i="5"/>
  <c r="Q14" i="5"/>
  <c r="S13" i="15" l="1"/>
  <c r="R12" i="12"/>
  <c r="R15" i="13"/>
  <c r="R13" i="15"/>
  <c r="R21" i="12"/>
  <c r="R40" i="12"/>
  <c r="S40" i="12"/>
  <c r="S20" i="12"/>
  <c r="S21" i="12"/>
  <c r="R20" i="12"/>
  <c r="R19" i="12"/>
  <c r="S19" i="12"/>
  <c r="R18" i="12"/>
  <c r="S18" i="12"/>
  <c r="R39" i="12"/>
  <c r="S39" i="12"/>
  <c r="S38" i="12"/>
  <c r="R17" i="12"/>
  <c r="R38" i="12"/>
  <c r="S17" i="12"/>
  <c r="S14" i="12"/>
  <c r="R16" i="12"/>
  <c r="S16" i="12"/>
  <c r="R15" i="12"/>
  <c r="S15" i="12"/>
  <c r="R14" i="12"/>
  <c r="S36" i="12"/>
  <c r="R36" i="12"/>
  <c r="R37" i="12"/>
  <c r="S37" i="12"/>
  <c r="R13" i="12"/>
  <c r="R34" i="12"/>
  <c r="S13" i="12"/>
  <c r="R35" i="12"/>
  <c r="S35" i="12"/>
  <c r="S34" i="12"/>
  <c r="R33" i="12"/>
  <c r="S33" i="12"/>
  <c r="R32" i="12"/>
  <c r="S32" i="12"/>
  <c r="R11" i="12"/>
  <c r="S19" i="15"/>
  <c r="R14" i="14"/>
  <c r="S14" i="14"/>
  <c r="S26" i="14"/>
  <c r="R12" i="14"/>
  <c r="R16" i="14"/>
  <c r="S16" i="14"/>
  <c r="S17" i="14"/>
  <c r="R17" i="14"/>
  <c r="R11" i="14"/>
  <c r="R15" i="14"/>
  <c r="S15" i="13"/>
  <c r="R55" i="13"/>
  <c r="S54" i="13"/>
  <c r="S55" i="13"/>
  <c r="R24" i="13"/>
  <c r="S24" i="13"/>
  <c r="R23" i="13"/>
  <c r="R54" i="13"/>
  <c r="S23" i="13"/>
  <c r="S52" i="13"/>
  <c r="R14" i="13"/>
  <c r="S14" i="13"/>
  <c r="R52" i="13"/>
  <c r="R53" i="13"/>
  <c r="S53" i="13"/>
  <c r="S51" i="13"/>
  <c r="R13" i="13"/>
  <c r="S50" i="13"/>
  <c r="S13" i="13"/>
  <c r="R51" i="13"/>
  <c r="R50" i="13"/>
  <c r="R49" i="13"/>
  <c r="R22" i="13"/>
  <c r="R48" i="13"/>
  <c r="S22" i="13"/>
  <c r="S49" i="13"/>
  <c r="S48" i="13"/>
  <c r="R47" i="13"/>
  <c r="S47" i="13"/>
  <c r="S21" i="13"/>
  <c r="R21" i="13"/>
  <c r="R45" i="13"/>
  <c r="S45" i="13"/>
  <c r="R20" i="13"/>
  <c r="R46" i="13"/>
  <c r="S46" i="13"/>
  <c r="S20" i="13"/>
  <c r="S35" i="13"/>
  <c r="R35" i="13"/>
  <c r="S38" i="13"/>
  <c r="R37" i="13"/>
  <c r="S36" i="13"/>
  <c r="R36" i="13"/>
  <c r="S37" i="13"/>
  <c r="R38" i="13"/>
  <c r="R39" i="13"/>
  <c r="S39" i="13"/>
  <c r="S40" i="13"/>
  <c r="R40" i="13"/>
  <c r="S41" i="13"/>
  <c r="R42" i="13"/>
  <c r="R41" i="13"/>
  <c r="S42" i="13"/>
  <c r="R43" i="13"/>
  <c r="S43" i="13"/>
  <c r="S18" i="13"/>
  <c r="S44" i="13"/>
  <c r="R44" i="13"/>
  <c r="R11" i="13"/>
  <c r="R19" i="13"/>
  <c r="S19" i="13"/>
  <c r="R34" i="13"/>
  <c r="R18" i="13"/>
  <c r="S34" i="13"/>
  <c r="R17" i="13"/>
  <c r="S17" i="13"/>
  <c r="S33" i="13"/>
  <c r="R26" i="14"/>
  <c r="R33" i="13"/>
  <c r="R31" i="12"/>
  <c r="O9" i="12"/>
  <c r="S11" i="12" s="1"/>
  <c r="R26" i="12"/>
  <c r="S27" i="12"/>
  <c r="R30" i="12"/>
  <c r="S31" i="12"/>
  <c r="S28" i="13"/>
  <c r="R27" i="13"/>
  <c r="R31" i="13"/>
  <c r="O9" i="14"/>
  <c r="R19" i="14"/>
  <c r="S22" i="14"/>
  <c r="R23" i="14"/>
  <c r="R15" i="16"/>
  <c r="O9" i="17"/>
  <c r="R12" i="17"/>
  <c r="R14" i="17"/>
  <c r="R16" i="17"/>
  <c r="R17" i="17"/>
  <c r="R15" i="17"/>
  <c r="R13" i="17"/>
  <c r="R11" i="17"/>
  <c r="S17" i="17"/>
  <c r="R12" i="16"/>
  <c r="S15" i="16"/>
  <c r="R17" i="16"/>
  <c r="R14" i="16"/>
  <c r="R16" i="16"/>
  <c r="S17" i="16"/>
  <c r="O9" i="16"/>
  <c r="R13" i="16"/>
  <c r="S14" i="16"/>
  <c r="R11" i="16"/>
  <c r="S16" i="16"/>
  <c r="R20" i="15"/>
  <c r="S14" i="15"/>
  <c r="R11" i="15"/>
  <c r="S16" i="15"/>
  <c r="R22" i="15"/>
  <c r="R21" i="15"/>
  <c r="S15" i="15"/>
  <c r="R17" i="15"/>
  <c r="R14" i="15"/>
  <c r="S21" i="15"/>
  <c r="R16" i="15"/>
  <c r="O9" i="15"/>
  <c r="S22" i="15" s="1"/>
  <c r="R12" i="15"/>
  <c r="S20" i="15"/>
  <c r="R15" i="15"/>
  <c r="R18" i="15"/>
  <c r="O9" i="13"/>
  <c r="R25" i="13"/>
  <c r="S26" i="13"/>
  <c r="R28" i="13"/>
  <c r="S29" i="13"/>
  <c r="R32" i="13"/>
  <c r="S13" i="14"/>
  <c r="R22" i="14"/>
  <c r="S20" i="14"/>
  <c r="R24" i="14"/>
  <c r="R12" i="13"/>
  <c r="S27" i="13"/>
  <c r="R30" i="13"/>
  <c r="S31" i="13"/>
  <c r="R18" i="14"/>
  <c r="S19" i="14"/>
  <c r="R21" i="14"/>
  <c r="S23" i="14"/>
  <c r="R27" i="14"/>
  <c r="R26" i="13"/>
  <c r="S12" i="13"/>
  <c r="R29" i="13"/>
  <c r="S30" i="13"/>
  <c r="R13" i="14"/>
  <c r="S18" i="14"/>
  <c r="R20" i="14"/>
  <c r="S21" i="14"/>
  <c r="R25" i="14"/>
  <c r="R25" i="12"/>
  <c r="R29" i="12"/>
  <c r="R24" i="12"/>
  <c r="R28" i="12"/>
  <c r="S29" i="12"/>
  <c r="R23" i="12"/>
  <c r="R27" i="12"/>
  <c r="U2" i="5"/>
  <c r="C4" i="11" s="1"/>
  <c r="N9" i="5"/>
  <c r="S33" i="5" s="1"/>
  <c r="S12" i="12" l="1"/>
  <c r="S11" i="15"/>
  <c r="S30" i="12"/>
  <c r="S25" i="12"/>
  <c r="S28" i="12"/>
  <c r="S26" i="12"/>
  <c r="S24" i="12"/>
  <c r="S23" i="12"/>
  <c r="S22" i="12"/>
  <c r="S11" i="17"/>
  <c r="S16" i="17"/>
  <c r="S14" i="17"/>
  <c r="S15" i="17"/>
  <c r="S13" i="17"/>
  <c r="S12" i="17"/>
  <c r="S11" i="16"/>
  <c r="S12" i="16"/>
  <c r="S12" i="15"/>
  <c r="S19" i="5"/>
  <c r="S20" i="5"/>
  <c r="S31" i="5"/>
  <c r="S32" i="5"/>
  <c r="S29" i="5"/>
  <c r="S30" i="5"/>
  <c r="S24" i="14"/>
  <c r="S12" i="14"/>
  <c r="S11" i="14"/>
  <c r="S15" i="14"/>
  <c r="S16" i="13"/>
  <c r="S11" i="13"/>
  <c r="S25" i="13"/>
  <c r="S18" i="5"/>
  <c r="S23" i="5"/>
  <c r="S22" i="5"/>
  <c r="S16" i="5"/>
  <c r="S28" i="5"/>
  <c r="S24" i="5"/>
  <c r="S25" i="5"/>
  <c r="S27" i="5"/>
  <c r="R17" i="5"/>
  <c r="S26" i="5"/>
  <c r="S21" i="5"/>
  <c r="S25" i="14"/>
  <c r="S13" i="16"/>
  <c r="R33" i="5"/>
  <c r="R20" i="5"/>
  <c r="R29" i="5"/>
  <c r="R32" i="5"/>
  <c r="R31" i="5"/>
  <c r="R19" i="5"/>
  <c r="R30" i="5"/>
  <c r="R27" i="5"/>
  <c r="R26" i="5"/>
  <c r="R28" i="5"/>
  <c r="R11" i="5"/>
  <c r="R13" i="5"/>
  <c r="S18" i="15"/>
  <c r="R18" i="5"/>
  <c r="S32" i="13"/>
  <c r="S17" i="15"/>
  <c r="U6" i="16"/>
  <c r="U6" i="13"/>
  <c r="R25" i="5"/>
  <c r="R16" i="5"/>
  <c r="R12" i="5"/>
  <c r="R23" i="5"/>
  <c r="R24" i="5"/>
  <c r="R22" i="5"/>
  <c r="R21" i="5"/>
  <c r="R15" i="5"/>
  <c r="R14" i="5"/>
  <c r="O9" i="5"/>
  <c r="S14" i="5" s="1"/>
  <c r="U4" i="12" l="1"/>
  <c r="U6" i="15"/>
  <c r="U5" i="14"/>
  <c r="U6" i="17"/>
  <c r="U6" i="12"/>
  <c r="U5" i="12"/>
  <c r="U8" i="12" s="1"/>
  <c r="S9" i="12" s="1"/>
  <c r="U9" i="12" s="1"/>
  <c r="U5" i="16"/>
  <c r="U5" i="15"/>
  <c r="U4" i="15"/>
  <c r="S11" i="5"/>
  <c r="S13" i="5"/>
  <c r="S12" i="5"/>
  <c r="S15" i="5"/>
  <c r="U6" i="14"/>
  <c r="U4" i="14"/>
  <c r="U8" i="14" s="1"/>
  <c r="S9" i="14" s="1"/>
  <c r="U9" i="14" s="1"/>
  <c r="U5" i="13"/>
  <c r="S17" i="5"/>
  <c r="U4" i="17"/>
  <c r="U5" i="17"/>
  <c r="U4" i="13"/>
  <c r="U4" i="16"/>
  <c r="U8" i="16" l="1"/>
  <c r="S9" i="16" s="1"/>
  <c r="U9" i="16" s="1"/>
  <c r="U8" i="15"/>
  <c r="S9" i="15" s="1"/>
  <c r="U9" i="15" s="1"/>
  <c r="U8" i="13"/>
  <c r="S9" i="13" s="1"/>
  <c r="U9" i="13" s="1"/>
  <c r="U8" i="17"/>
  <c r="S9" i="17" s="1"/>
  <c r="U9" i="17" s="1"/>
  <c r="U4" i="5"/>
  <c r="C5" i="11" s="1"/>
  <c r="U5" i="5"/>
  <c r="C6" i="11" s="1"/>
  <c r="U6" i="5"/>
  <c r="C7" i="11" s="1"/>
  <c r="U8" i="5" l="1"/>
  <c r="S9" i="5" s="1"/>
  <c r="U9" i="5" s="1"/>
  <c r="C9" i="11"/>
  <c r="D10" i="11" s="1"/>
  <c r="C10" i="11" s="1"/>
</calcChain>
</file>

<file path=xl/sharedStrings.xml><?xml version="1.0" encoding="utf-8"?>
<sst xmlns="http://schemas.openxmlformats.org/spreadsheetml/2006/main" count="2491" uniqueCount="605">
  <si>
    <t>Предмет олимпиады:</t>
  </si>
  <si>
    <t>Этап:</t>
  </si>
  <si>
    <t>Фамилия</t>
  </si>
  <si>
    <t>Имя</t>
  </si>
  <si>
    <t>Отчество</t>
  </si>
  <si>
    <t>Класс</t>
  </si>
  <si>
    <t>№ п\п</t>
  </si>
  <si>
    <t>Дата проведения</t>
  </si>
  <si>
    <t xml:space="preserve">Наименование муниципалитета (муниципальный район, городской округ)  </t>
  </si>
  <si>
    <t>Дата рождения (ДД.ММ.ГГ)</t>
  </si>
  <si>
    <t xml:space="preserve">Сокращенное наименование образовательной организации </t>
  </si>
  <si>
    <t>ФИО наставника</t>
  </si>
  <si>
    <t>Должность наставника</t>
  </si>
  <si>
    <t>ГО г.Октябрьский</t>
  </si>
  <si>
    <t>Max балл участника:</t>
  </si>
  <si>
    <t>Доля в % от максим. количества баллов</t>
  </si>
  <si>
    <t>Рейтинг</t>
  </si>
  <si>
    <t>Шифр</t>
  </si>
  <si>
    <t>Статус участника (Победитель, Призер, Участник)</t>
  </si>
  <si>
    <t>Гражданство (РФ)</t>
  </si>
  <si>
    <t>Ограниченные возможности здоровья (имеются/не имеются)</t>
  </si>
  <si>
    <t>Полное наименование образовательной организации (по уставу)</t>
  </si>
  <si>
    <t>Класс обучения</t>
  </si>
  <si>
    <t>Результат (балл)</t>
  </si>
  <si>
    <t>не имеются</t>
  </si>
  <si>
    <t>Пол (Муж/Жен)</t>
  </si>
  <si>
    <t>Муж</t>
  </si>
  <si>
    <t>Жен</t>
  </si>
  <si>
    <t>имеются</t>
  </si>
  <si>
    <t>Состав жюри:</t>
  </si>
  <si>
    <t>Max балл за олимпиаду:</t>
  </si>
  <si>
    <t>Квота на победителей и призеров</t>
  </si>
  <si>
    <t>Заменить статус "призер" на "участник"</t>
  </si>
  <si>
    <t>Количество участников по предмету</t>
  </si>
  <si>
    <t>Победители по предмету</t>
  </si>
  <si>
    <t>Призеры по предмету</t>
  </si>
  <si>
    <t>Участники по предмету</t>
  </si>
  <si>
    <t>Победители и призеры по предмету</t>
  </si>
  <si>
    <t>Количество участников по классу</t>
  </si>
  <si>
    <t>Победители по классу</t>
  </si>
  <si>
    <t>Призеры по классу</t>
  </si>
  <si>
    <t>Участники по классу</t>
  </si>
  <si>
    <t>Информация о победителях и призерах по предмету</t>
  </si>
  <si>
    <t>РОО/ГОО</t>
  </si>
  <si>
    <t>Школьный этап</t>
  </si>
  <si>
    <t xml:space="preserve">Место работы </t>
  </si>
  <si>
    <t>Электроннная почта</t>
  </si>
  <si>
    <t>Номер телефона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</si>
  <si>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 __________ в 11 классах в 2024-2025 учебном году</t>
    </r>
  </si>
  <si>
    <t>математика</t>
  </si>
  <si>
    <t>Амирханова</t>
  </si>
  <si>
    <t>Яна</t>
  </si>
  <si>
    <t>жен</t>
  </si>
  <si>
    <t>Зиангирова Римма Варисовна</t>
  </si>
  <si>
    <t>учитель</t>
  </si>
  <si>
    <t>Ринатовна</t>
  </si>
  <si>
    <t>РФ</t>
  </si>
  <si>
    <t>МБОУ СОШ № 9</t>
  </si>
  <si>
    <t>7а</t>
  </si>
  <si>
    <t>МБОУ СОШ №9</t>
  </si>
  <si>
    <t>Васильев</t>
  </si>
  <si>
    <t>Всеволод</t>
  </si>
  <si>
    <t>Сергеевич</t>
  </si>
  <si>
    <t>Габдуллин</t>
  </si>
  <si>
    <t>Тагир</t>
  </si>
  <si>
    <t>Вадимович</t>
  </si>
  <si>
    <t>муж</t>
  </si>
  <si>
    <t>Ганиева</t>
  </si>
  <si>
    <t xml:space="preserve">Фотима </t>
  </si>
  <si>
    <t>Рустамжоновна</t>
  </si>
  <si>
    <t xml:space="preserve">Исмагилов </t>
  </si>
  <si>
    <t>Дамир</t>
  </si>
  <si>
    <t>Рузилевич</t>
  </si>
  <si>
    <t xml:space="preserve">Киселёва </t>
  </si>
  <si>
    <t>Полина</t>
  </si>
  <si>
    <t>Сергеевна</t>
  </si>
  <si>
    <t>Краснова</t>
  </si>
  <si>
    <t xml:space="preserve">София </t>
  </si>
  <si>
    <t>Эдуардовна</t>
  </si>
  <si>
    <t>Нафикова</t>
  </si>
  <si>
    <t>Марьям</t>
  </si>
  <si>
    <t>Фанузовна</t>
  </si>
  <si>
    <t>Николаев</t>
  </si>
  <si>
    <t>Максим</t>
  </si>
  <si>
    <t>Андреевич</t>
  </si>
  <si>
    <t>Русак</t>
  </si>
  <si>
    <t>Салимгареева</t>
  </si>
  <si>
    <t>Смакова</t>
  </si>
  <si>
    <t>Шпрыков</t>
  </si>
  <si>
    <t>Яхина</t>
  </si>
  <si>
    <t>Артемий</t>
  </si>
  <si>
    <t>Евгеньевич</t>
  </si>
  <si>
    <t>Фануровна</t>
  </si>
  <si>
    <t>Алсу</t>
  </si>
  <si>
    <t>Дарья</t>
  </si>
  <si>
    <t>Максимовна</t>
  </si>
  <si>
    <t>Алексеевич</t>
  </si>
  <si>
    <t>Сергей</t>
  </si>
  <si>
    <t>Алина</t>
  </si>
  <si>
    <t>Ильдаровна</t>
  </si>
  <si>
    <t>Борисова</t>
  </si>
  <si>
    <t>Владленовна</t>
  </si>
  <si>
    <t>Валеев</t>
  </si>
  <si>
    <t>Волков</t>
  </si>
  <si>
    <t>Камиль</t>
  </si>
  <si>
    <t>Артём</t>
  </si>
  <si>
    <t>Гараев</t>
  </si>
  <si>
    <t>Каримов</t>
  </si>
  <si>
    <t>Андрей</t>
  </si>
  <si>
    <t>7б</t>
  </si>
  <si>
    <t>Климина</t>
  </si>
  <si>
    <t xml:space="preserve">Елена </t>
  </si>
  <si>
    <t>Мирхажева</t>
  </si>
  <si>
    <t>Мухамадиев</t>
  </si>
  <si>
    <t>Инсаф</t>
  </si>
  <si>
    <t>Илина</t>
  </si>
  <si>
    <t>Ильшатович</t>
  </si>
  <si>
    <t>Игоревич</t>
  </si>
  <si>
    <t>Антонович</t>
  </si>
  <si>
    <t>Николаева</t>
  </si>
  <si>
    <t>Андреевна</t>
  </si>
  <si>
    <t>Нугуманов</t>
  </si>
  <si>
    <t>Эдуардович</t>
  </si>
  <si>
    <t>Денисовна</t>
  </si>
  <si>
    <t>Ильгизович</t>
  </si>
  <si>
    <t>Рыбакова</t>
  </si>
  <si>
    <t>Майя</t>
  </si>
  <si>
    <t>Нияз</t>
  </si>
  <si>
    <t>Нурович</t>
  </si>
  <si>
    <t>Айдамир</t>
  </si>
  <si>
    <t>Сафиуллин</t>
  </si>
  <si>
    <t>Александровна</t>
  </si>
  <si>
    <t>Флюрович</t>
  </si>
  <si>
    <t>Файзуллаева</t>
  </si>
  <si>
    <t>Аина</t>
  </si>
  <si>
    <t>Руслановна</t>
  </si>
  <si>
    <t>Хабиров</t>
  </si>
  <si>
    <t>Хисматуллина</t>
  </si>
  <si>
    <t>Радмир</t>
  </si>
  <si>
    <t>Диана</t>
  </si>
  <si>
    <t>Редиковна</t>
  </si>
  <si>
    <t>Радикович</t>
  </si>
  <si>
    <t xml:space="preserve">Чернышов </t>
  </si>
  <si>
    <t>Владимир</t>
  </si>
  <si>
    <t>Шафиков</t>
  </si>
  <si>
    <t>Шамиль</t>
  </si>
  <si>
    <t>Шварц</t>
  </si>
  <si>
    <t>Николаевич</t>
  </si>
  <si>
    <t>Рашитович</t>
  </si>
  <si>
    <t>Артемовна</t>
  </si>
  <si>
    <t>Кристина</t>
  </si>
  <si>
    <t>Давлеткулова Светлана Фанзаровна</t>
  </si>
  <si>
    <t>Жушева</t>
  </si>
  <si>
    <t>Муфтахова</t>
  </si>
  <si>
    <t>Павлов</t>
  </si>
  <si>
    <t>Анастасия</t>
  </si>
  <si>
    <t>Арина</t>
  </si>
  <si>
    <t>Лев</t>
  </si>
  <si>
    <t>Павлович</t>
  </si>
  <si>
    <t>Стрекалов</t>
  </si>
  <si>
    <t>Богдан</t>
  </si>
  <si>
    <t>Тимур</t>
  </si>
  <si>
    <t>Фазлутдинов</t>
  </si>
  <si>
    <t>Шарипов</t>
  </si>
  <si>
    <t>Карим</t>
  </si>
  <si>
    <t>7в</t>
  </si>
  <si>
    <t>Марселевич</t>
  </si>
  <si>
    <t>Ильнурович</t>
  </si>
  <si>
    <t>Азимов</t>
  </si>
  <si>
    <t>Салех</t>
  </si>
  <si>
    <t>Сухробович</t>
  </si>
  <si>
    <t>Козина</t>
  </si>
  <si>
    <t>Олеговна</t>
  </si>
  <si>
    <t>Петров</t>
  </si>
  <si>
    <t>Серёгин</t>
  </si>
  <si>
    <t>Илья</t>
  </si>
  <si>
    <t>Малика</t>
  </si>
  <si>
    <t>Александр</t>
  </si>
  <si>
    <t>Марат</t>
  </si>
  <si>
    <t>Басареева</t>
  </si>
  <si>
    <t>Богданов</t>
  </si>
  <si>
    <t>Гайнутдинов</t>
  </si>
  <si>
    <t>Латыпов</t>
  </si>
  <si>
    <t>Мишин</t>
  </si>
  <si>
    <t>Оганнисян</t>
  </si>
  <si>
    <t>Милана</t>
  </si>
  <si>
    <t>Руслан</t>
  </si>
  <si>
    <t>Рамиль</t>
  </si>
  <si>
    <t>Егор</t>
  </si>
  <si>
    <t>Ильич</t>
  </si>
  <si>
    <t>Саркисович</t>
  </si>
  <si>
    <t>Давид</t>
  </si>
  <si>
    <t>Агапова</t>
  </si>
  <si>
    <t>Галивец</t>
  </si>
  <si>
    <t>Медведева</t>
  </si>
  <si>
    <t>Нугуманова</t>
  </si>
  <si>
    <t>Рысев</t>
  </si>
  <si>
    <t>Кирилл</t>
  </si>
  <si>
    <t>Галиаскарова</t>
  </si>
  <si>
    <t>Кашапов</t>
  </si>
  <si>
    <t>Ларина</t>
  </si>
  <si>
    <t xml:space="preserve">Лацко </t>
  </si>
  <si>
    <t>Виктория</t>
  </si>
  <si>
    <t>Свайкин</t>
  </si>
  <si>
    <t>Артуровна</t>
  </si>
  <si>
    <t>Тагирович</t>
  </si>
  <si>
    <t>Ринатович</t>
  </si>
  <si>
    <t>Эмма</t>
  </si>
  <si>
    <t>Николаевна</t>
  </si>
  <si>
    <t>Ксения</t>
  </si>
  <si>
    <t>Альбертовна</t>
  </si>
  <si>
    <t>Динара</t>
  </si>
  <si>
    <t>Нуровна</t>
  </si>
  <si>
    <t>Амира</t>
  </si>
  <si>
    <t>Рустамовна</t>
  </si>
  <si>
    <t>Рамилевич</t>
  </si>
  <si>
    <t>Алексеевна</t>
  </si>
  <si>
    <t>Павловна</t>
  </si>
  <si>
    <t>Шарипова</t>
  </si>
  <si>
    <t>8в</t>
  </si>
  <si>
    <t>8а</t>
  </si>
  <si>
    <t>8б</t>
  </si>
  <si>
    <t>7г</t>
  </si>
  <si>
    <t>Нафиков</t>
  </si>
  <si>
    <t>Артурович</t>
  </si>
  <si>
    <t>Вячеславович</t>
  </si>
  <si>
    <t>Сахипова</t>
  </si>
  <si>
    <t>муниципальное бюджетное общеобразовательное учреждение "Средняя общеобразовательная школа №9" городского округа город Октябрьский Республики Башкортостан</t>
  </si>
  <si>
    <t>sma24732/edu023335/7/52349</t>
  </si>
  <si>
    <t>sma24732/edu023335/7/q9g42</t>
  </si>
  <si>
    <t>sma24732/edu023335/7/23449</t>
  </si>
  <si>
    <t>sma24732/edu023335/7/q2vw9</t>
  </si>
  <si>
    <t>sma24732/edu023335/7/89472</t>
  </si>
  <si>
    <t>sma24732/edu023335/7/976q2</t>
  </si>
  <si>
    <t>sma24732/edu023335/7/q9r89</t>
  </si>
  <si>
    <t>sma24732/edu023335/7/r2w32</t>
  </si>
  <si>
    <t>sma24732/edu023335/7/v95g9</t>
  </si>
  <si>
    <t>sma24732/edu023335/7/9gw49</t>
  </si>
  <si>
    <t>sma24732/edu023335/7/g9q79</t>
  </si>
  <si>
    <t>sma24732/edu023335/7/82839</t>
  </si>
  <si>
    <t>sma24732/edu023335/7/49652</t>
  </si>
  <si>
    <t>sma24732/edu023335/7/49z49</t>
  </si>
  <si>
    <t>sma24732/edu023335/7/2v5w9</t>
  </si>
  <si>
    <t>sma24732/edu023335/7/95qg9</t>
  </si>
  <si>
    <t>sma24732/edu023335/7/97zq2</t>
  </si>
  <si>
    <t>sma24732/edu023335/7/96859</t>
  </si>
  <si>
    <t>sma24732/edu023335/7/2w639</t>
  </si>
  <si>
    <t>sma24732/edu023335/7/23649</t>
  </si>
  <si>
    <t>sma24732/edu023335/7/9g442</t>
  </si>
  <si>
    <t>sma24732/edu023335/7/28739</t>
  </si>
  <si>
    <t>sma24732/edu023335/7/2vgw9</t>
  </si>
  <si>
    <t>sma24732/edu023335/7/94v79</t>
  </si>
  <si>
    <t>sma24732/edu023335/7/9qz72</t>
  </si>
  <si>
    <t>sma24732/edu023335/7/9zz49</t>
  </si>
  <si>
    <t>sma24732/edu023335/7/9r782</t>
  </si>
  <si>
    <t>sma24732/edu023335/7/2ww32</t>
  </si>
  <si>
    <t>sma24732/edu023335/7/956g2</t>
  </si>
  <si>
    <t>sma24732/edu023335/7/9q672</t>
  </si>
  <si>
    <t>sma24732/edu023335/7/9zr49</t>
  </si>
  <si>
    <t>sma24732/edu023335/7/28z32</t>
  </si>
  <si>
    <t>sma24732/edu023335/7/975q9</t>
  </si>
  <si>
    <t>sma24732/edu023335/7/954g2</t>
  </si>
  <si>
    <t>sma24732/edu023335/7/94z79</t>
  </si>
  <si>
    <t>sma24732/edu023335/7/2v7w9</t>
  </si>
  <si>
    <t>sma24732/edu023335/7/9zv49</t>
  </si>
  <si>
    <t>sma24732/edu023335/7/28432</t>
  </si>
  <si>
    <t>sma24732/edu023335/7/96v59</t>
  </si>
  <si>
    <t>sma24732/edu023335/7/9rv89</t>
  </si>
  <si>
    <t>sma24732/edu023335/7/97vq2</t>
  </si>
  <si>
    <t>sma24732/edu023335/7/23742</t>
  </si>
  <si>
    <t>sma24732/edu023335/7/9gv42</t>
  </si>
  <si>
    <t>sma24732/edu023335/7/2w839</t>
  </si>
  <si>
    <t>sma24732/edu023335/7/95gg9</t>
  </si>
  <si>
    <t>sma24832/edu023335/8/52349</t>
  </si>
  <si>
    <t>sma24832/edu023335/8/v95g9</t>
  </si>
  <si>
    <t>sma24832/edu023335/8/49z49</t>
  </si>
  <si>
    <t>sma24832/edu023335/8/89472</t>
  </si>
  <si>
    <t>sma24832/edu023335/8/r2w32</t>
  </si>
  <si>
    <t>sma24832/edu023335/8/q9g42</t>
  </si>
  <si>
    <t>sma24832/edu023335/8/82839</t>
  </si>
  <si>
    <t>sma24832/edu023335/8/g9q79</t>
  </si>
  <si>
    <t>sma24832/edu023335/8/49652</t>
  </si>
  <si>
    <t>sma24832/edu023335/8/q9r89</t>
  </si>
  <si>
    <t>sma24832/edu023335/8/976q2</t>
  </si>
  <si>
    <t>sma24832/edu023335/8/23449</t>
  </si>
  <si>
    <t>sma24832/edu023335/8/9gw49</t>
  </si>
  <si>
    <t>sma24832/edu023335/8/2w639</t>
  </si>
  <si>
    <t>sma24832/edu023335/8/95qg9</t>
  </si>
  <si>
    <t>sma24832/edu023335/8/94q72</t>
  </si>
  <si>
    <t>sma24832/edu023335/8/2vgw9</t>
  </si>
  <si>
    <t>Альмакаев</t>
  </si>
  <si>
    <t>Данил</t>
  </si>
  <si>
    <t>sma24532/edu023335/5/9q672</t>
  </si>
  <si>
    <t>sma24532/edu023335/5/52349</t>
  </si>
  <si>
    <t>Данишевский</t>
  </si>
  <si>
    <t>Тимофей</t>
  </si>
  <si>
    <t>Артёмович</t>
  </si>
  <si>
    <t>Александрович</t>
  </si>
  <si>
    <t>Зянгареев</t>
  </si>
  <si>
    <t>Гаяз</t>
  </si>
  <si>
    <t>sma24532/edu023335/5/23649</t>
  </si>
  <si>
    <t>sma24532/edu023335/5/q9g42</t>
  </si>
  <si>
    <t>sma24532/edu023335/5/r2w32</t>
  </si>
  <si>
    <t>sma24532/edu023335/5/v95g9</t>
  </si>
  <si>
    <t>sma24532/edu023335/5/97zq2</t>
  </si>
  <si>
    <t>Кабанов</t>
  </si>
  <si>
    <t>Кайюмов</t>
  </si>
  <si>
    <t>Краснов</t>
  </si>
  <si>
    <t>Кутлуахметова</t>
  </si>
  <si>
    <t>Алексей</t>
  </si>
  <si>
    <t>Мусхаб</t>
  </si>
  <si>
    <t>Семён</t>
  </si>
  <si>
    <t>Таисия</t>
  </si>
  <si>
    <t>Сангинбоевич</t>
  </si>
  <si>
    <t>Даниловна</t>
  </si>
  <si>
    <t>Мамаюсупов</t>
  </si>
  <si>
    <t>Паймон</t>
  </si>
  <si>
    <t>Комронович</t>
  </si>
  <si>
    <t>sma24532/edu023335/5/49z49</t>
  </si>
  <si>
    <t>sma24532/edu023335/5/89472</t>
  </si>
  <si>
    <t>sma24532/edu023335/5/9rz89</t>
  </si>
  <si>
    <t>sma24532/edu023335/5/q2vw9</t>
  </si>
  <si>
    <t>Шарафутдинов</t>
  </si>
  <si>
    <t>Ринат</t>
  </si>
  <si>
    <t>Рыбальченко</t>
  </si>
  <si>
    <t>Даниил</t>
  </si>
  <si>
    <t>Рогова</t>
  </si>
  <si>
    <t>Ульяна</t>
  </si>
  <si>
    <t>Альбертович</t>
  </si>
  <si>
    <t>муниципальное бюджетное общеобразовательное учреждение "Средняя общеобразовательная школа № 9" городского округа город Октябрьский Республики Башкортостан</t>
  </si>
  <si>
    <t>Зайдуллина</t>
  </si>
  <si>
    <t>Аэлита</t>
  </si>
  <si>
    <t>sma24532/edu023335/5/23449</t>
  </si>
  <si>
    <t>sma24532/edu023335/5/q9r89</t>
  </si>
  <si>
    <t>sma24532/edu023335/5/976q2</t>
  </si>
  <si>
    <t>Камаев</t>
  </si>
  <si>
    <t>Алмаз</t>
  </si>
  <si>
    <t>Зарипова</t>
  </si>
  <si>
    <t>Камалтдинов</t>
  </si>
  <si>
    <t>sma24532/edu023335/5/49652</t>
  </si>
  <si>
    <t>Венеровна</t>
  </si>
  <si>
    <t>Рустамович</t>
  </si>
  <si>
    <t>Бромберг</t>
  </si>
  <si>
    <t>Герман</t>
  </si>
  <si>
    <t>sma24532/edu023335/5/9gw49</t>
  </si>
  <si>
    <t>5а</t>
  </si>
  <si>
    <t>5б</t>
  </si>
  <si>
    <t>5в</t>
  </si>
  <si>
    <t>Арсений</t>
  </si>
  <si>
    <t>sma24532/edu023335/5/2w639</t>
  </si>
  <si>
    <t>sma24532/edu023335/5/95qg9</t>
  </si>
  <si>
    <t>Кинзябулатова</t>
  </si>
  <si>
    <t>Амалия</t>
  </si>
  <si>
    <t>Юлаевна</t>
  </si>
  <si>
    <t>Курбанова</t>
  </si>
  <si>
    <t>Саида</t>
  </si>
  <si>
    <t>Робертовна</t>
  </si>
  <si>
    <t>sma24532/edu023335/5/94q72</t>
  </si>
  <si>
    <t>sma24532/edu023335/5/2vgw9</t>
  </si>
  <si>
    <t>Манулович</t>
  </si>
  <si>
    <t>Ярослав</t>
  </si>
  <si>
    <t>Мухаметьянова</t>
  </si>
  <si>
    <t>Султанова</t>
  </si>
  <si>
    <t>Елизавета</t>
  </si>
  <si>
    <t>sma24532/edu023335/5/9zr49</t>
  </si>
  <si>
    <t>sma24532/edu023335/5/28z32</t>
  </si>
  <si>
    <t>sma24532/edu023335/5/96r59</t>
  </si>
  <si>
    <t>Якупова</t>
  </si>
  <si>
    <t>Камилла</t>
  </si>
  <si>
    <t>Азатовна</t>
  </si>
  <si>
    <t>Радиковна</t>
  </si>
  <si>
    <t xml:space="preserve"> имеются</t>
  </si>
  <si>
    <t>Саяхова Зульфия Зайтуновна</t>
  </si>
  <si>
    <t>Низамова Альмира Салаватовна</t>
  </si>
  <si>
    <t>Юлдашева Альбина Фаритовна</t>
  </si>
  <si>
    <t>Акулов</t>
  </si>
  <si>
    <t>9а</t>
  </si>
  <si>
    <t>sma24932/edu023335/9/2w7g2</t>
  </si>
  <si>
    <t>sma24932/edu023335/9/95vv2</t>
  </si>
  <si>
    <t>Магафурова</t>
  </si>
  <si>
    <t>Салимова</t>
  </si>
  <si>
    <t>Екатерина</t>
  </si>
  <si>
    <t>sma24932/edu023335/9/94rg9</t>
  </si>
  <si>
    <t>sma24932/edu023335/9/2vzr2</t>
  </si>
  <si>
    <t>Сафин</t>
  </si>
  <si>
    <t xml:space="preserve">Байшев </t>
  </si>
  <si>
    <t>Алексндр</t>
  </si>
  <si>
    <t>sma24932/edu023335/9/9zwg2</t>
  </si>
  <si>
    <t>9б</t>
  </si>
  <si>
    <t>sma24932/edu023335/9/28vq2</t>
  </si>
  <si>
    <t>Зиангиров</t>
  </si>
  <si>
    <t>Аяз</t>
  </si>
  <si>
    <t>Наилевич</t>
  </si>
  <si>
    <t>9в</t>
  </si>
  <si>
    <t>sma24932/edu023335/9/965r2</t>
  </si>
  <si>
    <t>sma24932/edu023335/9/9qqz9</t>
  </si>
  <si>
    <t>sma24932/edu023335/9/9rqv2</t>
  </si>
  <si>
    <t>sma24932/edu023335/9/974v2</t>
  </si>
  <si>
    <t>sma24932/edu023335/9/233z2</t>
  </si>
  <si>
    <t>sma24932/edu023335/9/9grz2</t>
  </si>
  <si>
    <t>Тимиргалин</t>
  </si>
  <si>
    <t>Мичурина</t>
  </si>
  <si>
    <t>Ганиев</t>
  </si>
  <si>
    <t>Брюханова</t>
  </si>
  <si>
    <t>Марта</t>
  </si>
  <si>
    <t>Воробьёв</t>
  </si>
  <si>
    <t>Габдрахимов</t>
  </si>
  <si>
    <t>Айдар</t>
  </si>
  <si>
    <t>Владимирович</t>
  </si>
  <si>
    <t>Азатович</t>
  </si>
  <si>
    <t>Маратович</t>
  </si>
  <si>
    <t>Рустэмович</t>
  </si>
  <si>
    <t>Рафаэлевич</t>
  </si>
  <si>
    <t>Артёмовна</t>
  </si>
  <si>
    <t>Марсель</t>
  </si>
  <si>
    <t>Анатольевич</t>
  </si>
  <si>
    <t>Гришихин</t>
  </si>
  <si>
    <t>Артур</t>
  </si>
  <si>
    <t>Иксанов</t>
  </si>
  <si>
    <t>Азаматович</t>
  </si>
  <si>
    <t>Юсупов</t>
  </si>
  <si>
    <t>Амир</t>
  </si>
  <si>
    <t>Янышева</t>
  </si>
  <si>
    <t>Ангелина</t>
  </si>
  <si>
    <t>sma241032/edu023335/10/52349</t>
  </si>
  <si>
    <t>sma241032/edu023335/10/q9g42</t>
  </si>
  <si>
    <t>sma241032/edu023335/10/v95g9</t>
  </si>
  <si>
    <t>sma241032/edu023335/10/89472</t>
  </si>
  <si>
    <t>Станиславовна</t>
  </si>
  <si>
    <t>Ильдарович</t>
  </si>
  <si>
    <t>Варламов</t>
  </si>
  <si>
    <t>sma241032/edu023335/10/q2vw9</t>
  </si>
  <si>
    <t>sma241032/edu023335/10/49z49</t>
  </si>
  <si>
    <t>sma241032/edu023335/10/82839</t>
  </si>
  <si>
    <t>Черепанова</t>
  </si>
  <si>
    <t>Александра</t>
  </si>
  <si>
    <t>Шамилевич</t>
  </si>
  <si>
    <t>Габдрахманова</t>
  </si>
  <si>
    <t>муниципальное общеобразовательное учреждение "Средняя общеобразовательная школа №9" городского округа город Октябрьский Республики Башкортостан</t>
  </si>
  <si>
    <t>Белоусова</t>
  </si>
  <si>
    <t>sma241132/edu023335/11/52349</t>
  </si>
  <si>
    <t>sma241132/edu023335/11/r2w32</t>
  </si>
  <si>
    <t>Гибадуллина</t>
  </si>
  <si>
    <t>Камиля</t>
  </si>
  <si>
    <t>Раилевна</t>
  </si>
  <si>
    <t>Глухова</t>
  </si>
  <si>
    <t>sma241132/edu023335/11/v95g9</t>
  </si>
  <si>
    <t>sma241132/edu023335/11/89472</t>
  </si>
  <si>
    <t>Зиангирова</t>
  </si>
  <si>
    <t>Ильшатовна</t>
  </si>
  <si>
    <t>Ралина</t>
  </si>
  <si>
    <t>Наилевна</t>
  </si>
  <si>
    <t>sma241132/edu023335/11/q2vw9</t>
  </si>
  <si>
    <t>Самигуллин</t>
  </si>
  <si>
    <t>Самир</t>
  </si>
  <si>
    <t>sma241132/edu023335/11/82839</t>
  </si>
  <si>
    <t>sma241132/edu023335/11/49z49</t>
  </si>
  <si>
    <t>Царькова</t>
  </si>
  <si>
    <t>Юрьевна</t>
  </si>
  <si>
    <t>Золотухина</t>
  </si>
  <si>
    <t>Вита</t>
  </si>
  <si>
    <t>Ивановна</t>
  </si>
  <si>
    <t>Россия</t>
  </si>
  <si>
    <t>sma24632/edu023335/6/94z79</t>
  </si>
  <si>
    <t>Шамеева Альбина Фаритовна</t>
  </si>
  <si>
    <t>МБОУ СОШ№9</t>
  </si>
  <si>
    <t>Ситдикова</t>
  </si>
  <si>
    <t>Эмилия</t>
  </si>
  <si>
    <t>Алмазовна</t>
  </si>
  <si>
    <t>sma24632/edu023335/6/2v7w9</t>
  </si>
  <si>
    <t xml:space="preserve">Бадамшина </t>
  </si>
  <si>
    <t>Азалия</t>
  </si>
  <si>
    <t xml:space="preserve"> Линаровна</t>
  </si>
  <si>
    <t>sma24632/edu023335/6/9zv49</t>
  </si>
  <si>
    <t xml:space="preserve">Султанов </t>
  </si>
  <si>
    <t xml:space="preserve">Ранель </t>
  </si>
  <si>
    <t>Разилевич</t>
  </si>
  <si>
    <t>sma24632/edu023335/6/28432</t>
  </si>
  <si>
    <t>Кинзяшев</t>
  </si>
  <si>
    <t xml:space="preserve"> Ярослав </t>
  </si>
  <si>
    <t>sma24632/edu023335/6/96v59</t>
  </si>
  <si>
    <t>sma24632/edu023335/6/9q472</t>
  </si>
  <si>
    <t>Иксанова</t>
  </si>
  <si>
    <t>Лия</t>
  </si>
  <si>
    <t>Азаматовна</t>
  </si>
  <si>
    <t>Савелий</t>
  </si>
  <si>
    <t>sma24632/edu023335/6/9rv89</t>
  </si>
  <si>
    <t xml:space="preserve">Стешиц </t>
  </si>
  <si>
    <t xml:space="preserve">Эвелина </t>
  </si>
  <si>
    <t>sma24632/edu023335/6/97vq2</t>
  </si>
  <si>
    <t>Амельченко</t>
  </si>
  <si>
    <t>Карина</t>
  </si>
  <si>
    <t>sma24632/edu023335/6/23742</t>
  </si>
  <si>
    <t>sma24632/edu023335/6/9gv42</t>
  </si>
  <si>
    <t>Гавриков</t>
  </si>
  <si>
    <t>Матвей</t>
  </si>
  <si>
    <t>sma24632/edu023335/6/2w839</t>
  </si>
  <si>
    <t>Быстрова</t>
  </si>
  <si>
    <t>Юлианна</t>
  </si>
  <si>
    <t>Ильинична</t>
  </si>
  <si>
    <t>Мишина</t>
  </si>
  <si>
    <t xml:space="preserve">Виктория </t>
  </si>
  <si>
    <t>Константиновна</t>
  </si>
  <si>
    <t>Белов</t>
  </si>
  <si>
    <t>Павел</t>
  </si>
  <si>
    <t>Чернышова</t>
  </si>
  <si>
    <t>Гатауллин</t>
  </si>
  <si>
    <t>Шелудкова</t>
  </si>
  <si>
    <t>Динарович</t>
  </si>
  <si>
    <t>sma24632/edu023335/6/95gg9</t>
  </si>
  <si>
    <t>sma24632/edu023335/6/94372</t>
  </si>
  <si>
    <t>sma24632/edu023335/6/2vvw2</t>
  </si>
  <si>
    <t>sma24632/edu023335/6/9z849</t>
  </si>
  <si>
    <t>sma24632/edu023335/6/28632</t>
  </si>
  <si>
    <t>sma24632/edu023335/6/9q872</t>
  </si>
  <si>
    <t>Марсэль</t>
  </si>
  <si>
    <t>Ильдусович</t>
  </si>
  <si>
    <t>sma24632/edu023335/6/96w52</t>
  </si>
  <si>
    <t xml:space="preserve">Устинова </t>
  </si>
  <si>
    <t>Валерия</t>
  </si>
  <si>
    <t xml:space="preserve"> Викторовна</t>
  </si>
  <si>
    <t xml:space="preserve">Грушин </t>
  </si>
  <si>
    <t>Газизуллина</t>
  </si>
  <si>
    <t xml:space="preserve"> Камилла </t>
  </si>
  <si>
    <t xml:space="preserve">Галеева </t>
  </si>
  <si>
    <t xml:space="preserve">Эльнара </t>
  </si>
  <si>
    <t>Айнуровна</t>
  </si>
  <si>
    <t>sma24632/edu023335/6/9rr89</t>
  </si>
  <si>
    <t>sma24632/edu023335/6/97wq9</t>
  </si>
  <si>
    <t>sma24632/edu023335/6/23z49</t>
  </si>
  <si>
    <t>sma24632/edu023335/6/9g349</t>
  </si>
  <si>
    <t>Дементьев</t>
  </si>
  <si>
    <t>Денисович</t>
  </si>
  <si>
    <t>sma24632/edu023335/6/2wr39</t>
  </si>
  <si>
    <t>sma24632/edu023335/6/953g9</t>
  </si>
  <si>
    <t xml:space="preserve">Халяпов </t>
  </si>
  <si>
    <t xml:space="preserve">Динияр </t>
  </si>
  <si>
    <t>Айнур</t>
  </si>
  <si>
    <t>Айдарович</t>
  </si>
  <si>
    <t xml:space="preserve">Арина </t>
  </si>
  <si>
    <t>Вячеславовна</t>
  </si>
  <si>
    <t>Рашидович</t>
  </si>
  <si>
    <t>Замир</t>
  </si>
  <si>
    <t>Рамилевна</t>
  </si>
  <si>
    <t>Ахметгареев</t>
  </si>
  <si>
    <t xml:space="preserve">Сазанова </t>
  </si>
  <si>
    <t>Абдуллин</t>
  </si>
  <si>
    <t xml:space="preserve">Садыков </t>
  </si>
  <si>
    <t xml:space="preserve">Хабибуллина </t>
  </si>
  <si>
    <t>sma24632/edu023335/6/94772</t>
  </si>
  <si>
    <t>sma24632/edu023335/6/2v8w2</t>
  </si>
  <si>
    <t>sma24632/edu023335/6/9zq42</t>
  </si>
  <si>
    <t>sma24632/edu023335/6/28539</t>
  </si>
  <si>
    <t>sma24632/edu023335/6/96g52</t>
  </si>
  <si>
    <t>sma24632/edu023335/6/9q379</t>
  </si>
  <si>
    <t xml:space="preserve">Гилаев </t>
  </si>
  <si>
    <t>Эмиль</t>
  </si>
  <si>
    <t>sma24432/edu023335/4/52349</t>
  </si>
  <si>
    <t>Регилевич</t>
  </si>
  <si>
    <t>Халяпов</t>
  </si>
  <si>
    <t>Альберт</t>
  </si>
  <si>
    <t>sma24432/edu023335/4/q9g42</t>
  </si>
  <si>
    <t>Булатов</t>
  </si>
  <si>
    <t>sma24432/edu023335/4/r2w32</t>
  </si>
  <si>
    <t>sma24432/edu023335/4/v95g9</t>
  </si>
  <si>
    <t>Локтионов</t>
  </si>
  <si>
    <t>Никита</t>
  </si>
  <si>
    <t>sma24432/edu023335/4/89472</t>
  </si>
  <si>
    <t>Мифтахова</t>
  </si>
  <si>
    <t>sma24432/edu023335/4/q2vw9</t>
  </si>
  <si>
    <t>Сафина</t>
  </si>
  <si>
    <t>Лиана</t>
  </si>
  <si>
    <t>Кольцов</t>
  </si>
  <si>
    <t>Евгений</t>
  </si>
  <si>
    <t>sma24432/edu023335/4/82839</t>
  </si>
  <si>
    <t>sma24432/edu023335/4/49652</t>
  </si>
  <si>
    <t>Воробьёва</t>
  </si>
  <si>
    <t>Бынкова</t>
  </si>
  <si>
    <t>sma24432/edu023335/4/g9q79</t>
  </si>
  <si>
    <t>Анатольевна</t>
  </si>
  <si>
    <t>4а</t>
  </si>
  <si>
    <t>4б</t>
  </si>
  <si>
    <t>4в</t>
  </si>
  <si>
    <t>Максютова Надежда Владимировна</t>
  </si>
  <si>
    <t>Ялалетдинова Альбина Филюзовна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</si>
  <si>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 математике  в 4 классах в 2024-2025 учебном году</t>
    </r>
  </si>
  <si>
    <t>Октябрьский</t>
  </si>
  <si>
    <t>Давлеткулова С.Ф.</t>
  </si>
  <si>
    <t>Юлдашева А.Ф.</t>
  </si>
  <si>
    <t>Зиангирова Р.В.</t>
  </si>
  <si>
    <t>Максютова Н.В.</t>
  </si>
  <si>
    <t>Шамеева А.Ф.</t>
  </si>
  <si>
    <t>Багаутдинова Р.К.</t>
  </si>
  <si>
    <t>Низамова А.С.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</si>
  <si>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 математике в 5 классах в 2024-2025 учебном году</t>
    </r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</si>
  <si>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 математике в 6 классах в 2024-2025 учебном году</t>
    </r>
  </si>
  <si>
    <t>Саяхова З.З.</t>
  </si>
  <si>
    <t>Анохина Е.В.</t>
  </si>
  <si>
    <t>6а</t>
  </si>
  <si>
    <t>6б</t>
  </si>
  <si>
    <t>6в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</si>
  <si>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 математике в 7 классах в 2024-2025 учебном году</t>
    </r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</si>
  <si>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 математике в 8 классах в 2024-2025 учебном году</t>
    </r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</si>
  <si>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 математике в 9 классах в 2024-2025 учебном году</t>
    </r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</si>
  <si>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 математике в 10 классах в 2024-2025 учебном году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</si>
</sst>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9]dd&quot;.&quot;mm&quot;.&quot;yyyy"/>
    <numFmt numFmtId="165" formatCode="[$-419]General"/>
    <numFmt numFmtId="166" formatCode="0.0%"/>
    <numFmt numFmtId="167" formatCode="0.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b/>
      <sz val="10"/>
      <name val="Arial Cyr"/>
      <charset val="204"/>
    </font>
    <font>
      <sz val="10"/>
      <color theme="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1" xfId="0" applyFont="1" applyBorder="1" applyAlignment="1">
      <alignment horizontal="center" vertical="center"/>
    </xf>
    <xf numFmtId="9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0" fillId="0" borderId="0" xfId="0" applyAlignment="1">
      <alignment vertical="center"/>
    </xf>
    <xf numFmtId="166" fontId="3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9" fontId="4" fillId="0" borderId="0" xfId="0" applyNumberFormat="1" applyFont="1" applyAlignment="1">
      <alignment vertical="center"/>
    </xf>
    <xf numFmtId="0" fontId="3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top"/>
    </xf>
    <xf numFmtId="0" fontId="5" fillId="0" borderId="0" xfId="0" applyFont="1" applyFill="1" applyBorder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 vertical="top"/>
    </xf>
    <xf numFmtId="1" fontId="5" fillId="0" borderId="0" xfId="0" applyNumberFormat="1" applyFont="1" applyAlignment="1">
      <alignment horizontal="center" vertical="center"/>
    </xf>
    <xf numFmtId="9" fontId="6" fillId="0" borderId="0" xfId="2" applyFont="1" applyAlignment="1">
      <alignment horizontal="center" vertical="center"/>
    </xf>
    <xf numFmtId="166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9" fontId="7" fillId="0" borderId="0" xfId="2" applyFont="1" applyAlignment="1">
      <alignment horizontal="center" vertical="center"/>
    </xf>
    <xf numFmtId="1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9" fontId="5" fillId="0" borderId="1" xfId="2" applyNumberFormat="1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 applyFill="1" applyBorder="1" applyAlignment="1">
      <alignment horizontal="right" vertical="top"/>
    </xf>
    <xf numFmtId="49" fontId="5" fillId="0" borderId="1" xfId="0" applyNumberFormat="1" applyFont="1" applyBorder="1" applyAlignment="1">
      <alignment horizontal="left" vertical="center"/>
    </xf>
    <xf numFmtId="14" fontId="5" fillId="0" borderId="1" xfId="0" applyNumberFormat="1" applyFont="1" applyFill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Fill="1" applyBorder="1" applyAlignment="1">
      <alignment vertical="center"/>
    </xf>
    <xf numFmtId="165" fontId="5" fillId="0" borderId="1" xfId="0" applyNumberFormat="1" applyFont="1" applyFill="1" applyBorder="1" applyAlignment="1">
      <alignment vertical="center"/>
    </xf>
    <xf numFmtId="165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14" fontId="5" fillId="0" borderId="1" xfId="0" applyNumberFormat="1" applyFont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67" fontId="5" fillId="0" borderId="0" xfId="0" applyNumberFormat="1" applyFont="1"/>
    <xf numFmtId="0" fontId="5" fillId="0" borderId="0" xfId="0" applyFont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right" vertical="center"/>
    </xf>
    <xf numFmtId="14" fontId="5" fillId="0" borderId="1" xfId="0" applyNumberFormat="1" applyFont="1" applyBorder="1" applyAlignment="1">
      <alignment horizontal="right"/>
    </xf>
    <xf numFmtId="14" fontId="5" fillId="0" borderId="1" xfId="0" applyNumberFormat="1" applyFont="1" applyBorder="1"/>
    <xf numFmtId="49" fontId="5" fillId="0" borderId="3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left" vertical="center"/>
    </xf>
    <xf numFmtId="0" fontId="5" fillId="0" borderId="1" xfId="0" applyFont="1" applyBorder="1"/>
    <xf numFmtId="0" fontId="5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left" vertical="center"/>
    </xf>
    <xf numFmtId="49" fontId="5" fillId="0" borderId="4" xfId="0" applyNumberFormat="1" applyFont="1" applyFill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2" xfId="0" applyFont="1" applyFill="1" applyBorder="1" applyAlignment="1">
      <alignment horizontal="right" vertical="top"/>
    </xf>
    <xf numFmtId="0" fontId="9" fillId="0" borderId="1" xfId="0" applyFont="1" applyBorder="1"/>
    <xf numFmtId="0" fontId="5" fillId="0" borderId="4" xfId="0" applyFont="1" applyFill="1" applyBorder="1" applyAlignment="1">
      <alignment horizontal="center" vertical="center"/>
    </xf>
    <xf numFmtId="165" fontId="5" fillId="0" borderId="4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Border="1" applyAlignment="1">
      <alignment vertical="top"/>
    </xf>
    <xf numFmtId="0" fontId="9" fillId="0" borderId="1" xfId="0" applyFont="1" applyBorder="1" applyAlignment="1"/>
    <xf numFmtId="0" fontId="10" fillId="0" borderId="1" xfId="0" applyFont="1" applyBorder="1" applyAlignment="1">
      <alignment horizontal="left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</cellXfs>
  <cellStyles count="3">
    <cellStyle name="Акцент1" xfId="1" builtinId="29" customBuiltin="1"/>
    <cellStyle name="Обычный" xfId="0" builtinId="0"/>
    <cellStyle name="Процентный" xfId="2" builtinId="5"/>
  </cellStyles>
  <dxfs count="32"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406675</xdr:colOff>
      <xdr:row>62</xdr:row>
      <xdr:rowOff>19050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2275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topLeftCell="A19" zoomScale="90" zoomScaleNormal="90" workbookViewId="0">
      <selection activeCell="O33" sqref="O33"/>
    </sheetView>
  </sheetViews>
  <sheetFormatPr defaultRowHeight="13.2" x14ac:dyDescent="0.25"/>
  <sheetData/>
  <pageMargins left="0.25" right="0.25" top="0.75" bottom="0.75" header="0.3" footer="0.3"/>
  <pageSetup paperSize="9" scale="90" fitToHeight="0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D10"/>
  <sheetViews>
    <sheetView tabSelected="1" workbookViewId="0">
      <selection activeCell="I25" sqref="I25"/>
    </sheetView>
  </sheetViews>
  <sheetFormatPr defaultRowHeight="13.2" x14ac:dyDescent="0.25"/>
  <cols>
    <col min="2" max="2" width="40" bestFit="1" customWidth="1"/>
  </cols>
  <sheetData>
    <row r="2" spans="2:4" x14ac:dyDescent="0.25">
      <c r="B2" s="8" t="s">
        <v>42</v>
      </c>
    </row>
    <row r="4" spans="2:4" s="4" customFormat="1" ht="24" customHeight="1" x14ac:dyDescent="0.25">
      <c r="B4" s="3" t="s">
        <v>33</v>
      </c>
      <c r="C4" s="1">
        <f>SUM('4 класс:11 класс'!U2)</f>
        <v>150</v>
      </c>
    </row>
    <row r="5" spans="2:4" s="4" customFormat="1" ht="24" customHeight="1" x14ac:dyDescent="0.25">
      <c r="B5" s="3" t="s">
        <v>34</v>
      </c>
      <c r="C5" s="1">
        <f>SUM('4 класс:11 класс'!U4)</f>
        <v>5</v>
      </c>
    </row>
    <row r="6" spans="2:4" s="4" customFormat="1" ht="24" customHeight="1" x14ac:dyDescent="0.25">
      <c r="B6" s="3" t="s">
        <v>35</v>
      </c>
      <c r="C6" s="1">
        <f>SUM('4 класс:11 класс'!U5)</f>
        <v>0</v>
      </c>
    </row>
    <row r="7" spans="2:4" s="4" customFormat="1" ht="24" customHeight="1" x14ac:dyDescent="0.25">
      <c r="B7" s="3" t="s">
        <v>36</v>
      </c>
      <c r="C7" s="1">
        <f>SUM('4 класс:11 класс'!U6)</f>
        <v>145</v>
      </c>
    </row>
    <row r="8" spans="2:4" s="4" customFormat="1" ht="24" customHeight="1" x14ac:dyDescent="0.25">
      <c r="B8" s="3" t="s">
        <v>31</v>
      </c>
      <c r="C8" s="2">
        <v>0.45</v>
      </c>
    </row>
    <row r="9" spans="2:4" s="4" customFormat="1" ht="24" customHeight="1" x14ac:dyDescent="0.25">
      <c r="B9" s="5" t="s">
        <v>37</v>
      </c>
      <c r="C9" s="2">
        <f>(C5+C6)/C4</f>
        <v>3.3333333333333333E-2</v>
      </c>
    </row>
    <row r="10" spans="2:4" s="4" customFormat="1" ht="24" customHeight="1" x14ac:dyDescent="0.25">
      <c r="B10" s="3" t="s">
        <v>32</v>
      </c>
      <c r="C10" s="6">
        <f>IF((C4*D10)&gt;0,(C4*D10),0)</f>
        <v>0</v>
      </c>
      <c r="D10" s="7">
        <f>C9-45%</f>
        <v>-0.41666666666666669</v>
      </c>
    </row>
  </sheetData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25"/>
  <sheetViews>
    <sheetView topLeftCell="A8" zoomScaleNormal="100" workbookViewId="0">
      <selection activeCell="A20" sqref="A20"/>
    </sheetView>
  </sheetViews>
  <sheetFormatPr defaultColWidth="9.109375" defaultRowHeight="13.8" x14ac:dyDescent="0.25"/>
  <cols>
    <col min="1" max="1" width="4.5546875" style="10" customWidth="1"/>
    <col min="2" max="2" width="19.5546875" style="10" customWidth="1"/>
    <col min="3" max="4" width="16.5546875" style="10" customWidth="1"/>
    <col min="5" max="5" width="14.44140625" style="10" customWidth="1"/>
    <col min="6" max="6" width="10.6640625" style="10" customWidth="1"/>
    <col min="7" max="7" width="12.5546875" style="10" customWidth="1"/>
    <col min="8" max="8" width="12.44140625" style="10" customWidth="1"/>
    <col min="9" max="9" width="14.109375" style="10" bestFit="1" customWidth="1"/>
    <col min="10" max="10" width="18.5546875" style="10" customWidth="1"/>
    <col min="11" max="13" width="21" style="10" customWidth="1"/>
    <col min="14" max="15" width="13.88671875" style="10" customWidth="1"/>
    <col min="16" max="16" width="10.6640625" style="10" customWidth="1"/>
    <col min="17" max="18" width="8.44140625" style="10" customWidth="1"/>
    <col min="19" max="19" width="13" style="10" customWidth="1"/>
    <col min="20" max="20" width="38.88671875" style="10" customWidth="1"/>
    <col min="21" max="21" width="13.44140625" style="10" customWidth="1"/>
    <col min="22" max="16384" width="9.109375" style="10"/>
  </cols>
  <sheetData>
    <row r="1" spans="1:25" x14ac:dyDescent="0.2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</row>
    <row r="2" spans="1:25" ht="32.25" customHeight="1" x14ac:dyDescent="0.25">
      <c r="B2" s="11"/>
      <c r="C2" s="69" t="s">
        <v>585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12" t="s">
        <v>38</v>
      </c>
      <c r="U2" s="13">
        <f>COUNTA(P11:P19)</f>
        <v>9</v>
      </c>
    </row>
    <row r="3" spans="1:25" x14ac:dyDescent="0.25">
      <c r="B3" s="11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12"/>
      <c r="U3" s="13"/>
    </row>
    <row r="4" spans="1:25" x14ac:dyDescent="0.25">
      <c r="A4" s="48" t="s">
        <v>0</v>
      </c>
      <c r="B4" s="15"/>
      <c r="C4" s="48" t="s">
        <v>49</v>
      </c>
      <c r="E4" s="16" t="s">
        <v>26</v>
      </c>
      <c r="F4" s="16" t="s">
        <v>28</v>
      </c>
      <c r="G4" s="17"/>
      <c r="T4" s="18" t="s">
        <v>39</v>
      </c>
      <c r="U4" s="19">
        <f>COUNTIF(S11:S19,"победитель")</f>
        <v>1</v>
      </c>
    </row>
    <row r="5" spans="1:25" x14ac:dyDescent="0.25">
      <c r="A5" s="48" t="s">
        <v>43</v>
      </c>
      <c r="B5" s="15"/>
      <c r="C5" s="48" t="s">
        <v>586</v>
      </c>
      <c r="E5" s="16" t="s">
        <v>27</v>
      </c>
      <c r="F5" s="16" t="s">
        <v>24</v>
      </c>
      <c r="G5" s="17"/>
      <c r="T5" s="18" t="s">
        <v>40</v>
      </c>
      <c r="U5" s="13">
        <f>COUNTIF(S11:S19,"призер")</f>
        <v>0</v>
      </c>
    </row>
    <row r="6" spans="1:25" x14ac:dyDescent="0.25">
      <c r="A6" s="48" t="s">
        <v>1</v>
      </c>
      <c r="B6" s="15"/>
      <c r="C6" s="48" t="s">
        <v>44</v>
      </c>
      <c r="E6" s="17"/>
      <c r="G6" s="17"/>
      <c r="T6" s="18" t="s">
        <v>41</v>
      </c>
      <c r="U6" s="13">
        <f>COUNTIF(S11:S19,"участник")</f>
        <v>8</v>
      </c>
    </row>
    <row r="7" spans="1:25" x14ac:dyDescent="0.25">
      <c r="A7" s="48" t="s">
        <v>5</v>
      </c>
      <c r="B7" s="15"/>
      <c r="C7" s="48">
        <v>4</v>
      </c>
      <c r="E7" s="17"/>
      <c r="G7" s="17"/>
      <c r="S7" s="20"/>
      <c r="T7" s="18" t="s">
        <v>31</v>
      </c>
      <c r="U7" s="21">
        <v>0.45</v>
      </c>
    </row>
    <row r="8" spans="1:25" x14ac:dyDescent="0.25">
      <c r="A8" s="48" t="s">
        <v>7</v>
      </c>
      <c r="B8" s="15"/>
      <c r="C8" s="49">
        <v>45582</v>
      </c>
      <c r="F8" s="17"/>
      <c r="G8" s="17"/>
      <c r="P8" s="51"/>
      <c r="T8" s="22" t="s">
        <v>37</v>
      </c>
      <c r="U8" s="21">
        <f>(U4+U5)/U2</f>
        <v>0.1111111111111111</v>
      </c>
    </row>
    <row r="9" spans="1:25" x14ac:dyDescent="0.25">
      <c r="C9" s="70" t="s">
        <v>30</v>
      </c>
      <c r="D9" s="70"/>
      <c r="E9" s="14">
        <v>8</v>
      </c>
      <c r="L9" s="23"/>
      <c r="M9" s="23" t="s">
        <v>14</v>
      </c>
      <c r="N9" s="24">
        <f>MAX(P11:P19)</f>
        <v>4</v>
      </c>
      <c r="O9" s="25" t="str">
        <f>IF(N9*100/E9&gt;=50,"победитель","участник")</f>
        <v>победитель</v>
      </c>
      <c r="P9" s="51"/>
      <c r="S9" s="26">
        <f>U8-45%</f>
        <v>-0.33888888888888891</v>
      </c>
      <c r="T9" s="18" t="s">
        <v>32</v>
      </c>
      <c r="U9" s="27">
        <f>IF((U2*S9)&gt;0,(U2*S9),0)</f>
        <v>0</v>
      </c>
    </row>
    <row r="10" spans="1:25" ht="82.8" x14ac:dyDescent="0.25">
      <c r="A10" s="28" t="s">
        <v>6</v>
      </c>
      <c r="B10" s="9" t="s">
        <v>8</v>
      </c>
      <c r="C10" s="9" t="s">
        <v>2</v>
      </c>
      <c r="D10" s="9" t="s">
        <v>3</v>
      </c>
      <c r="E10" s="9" t="s">
        <v>4</v>
      </c>
      <c r="F10" s="9" t="s">
        <v>25</v>
      </c>
      <c r="G10" s="9" t="s">
        <v>9</v>
      </c>
      <c r="H10" s="9" t="s">
        <v>19</v>
      </c>
      <c r="I10" s="9" t="s">
        <v>20</v>
      </c>
      <c r="J10" s="9" t="s">
        <v>21</v>
      </c>
      <c r="K10" s="9" t="s">
        <v>10</v>
      </c>
      <c r="L10" s="9" t="s">
        <v>46</v>
      </c>
      <c r="M10" s="9" t="s">
        <v>47</v>
      </c>
      <c r="N10" s="9" t="s">
        <v>22</v>
      </c>
      <c r="O10" s="29" t="s">
        <v>17</v>
      </c>
      <c r="P10" s="9" t="s">
        <v>23</v>
      </c>
      <c r="Q10" s="9" t="s">
        <v>15</v>
      </c>
      <c r="R10" s="9" t="s">
        <v>16</v>
      </c>
      <c r="S10" s="9" t="s">
        <v>18</v>
      </c>
      <c r="T10" s="9" t="s">
        <v>11</v>
      </c>
      <c r="U10" s="9" t="s">
        <v>12</v>
      </c>
      <c r="V10" s="9" t="s">
        <v>45</v>
      </c>
      <c r="W10" s="30"/>
      <c r="X10" s="30"/>
      <c r="Y10" s="30"/>
    </row>
    <row r="11" spans="1:25" s="32" customFormat="1" ht="12.9" customHeight="1" x14ac:dyDescent="0.25">
      <c r="A11" s="28">
        <v>1</v>
      </c>
      <c r="B11" s="50" t="s">
        <v>13</v>
      </c>
      <c r="C11" s="34" t="s">
        <v>572</v>
      </c>
      <c r="D11" s="34" t="s">
        <v>573</v>
      </c>
      <c r="E11" s="34" t="s">
        <v>297</v>
      </c>
      <c r="F11" s="34" t="s">
        <v>66</v>
      </c>
      <c r="G11" s="35">
        <v>41729</v>
      </c>
      <c r="H11" s="36" t="s">
        <v>56</v>
      </c>
      <c r="I11" s="36" t="s">
        <v>24</v>
      </c>
      <c r="J11" s="37" t="s">
        <v>227</v>
      </c>
      <c r="K11" s="37" t="s">
        <v>59</v>
      </c>
      <c r="L11" s="37"/>
      <c r="M11" s="37"/>
      <c r="N11" s="38" t="s">
        <v>582</v>
      </c>
      <c r="O11" s="71" t="s">
        <v>574</v>
      </c>
      <c r="P11" s="39">
        <v>4</v>
      </c>
      <c r="Q11" s="31">
        <f>IF(P11="","",P11/$E$9)</f>
        <v>0.5</v>
      </c>
      <c r="R11" s="31">
        <f>IF(P11="","",P11/$N$9)</f>
        <v>1</v>
      </c>
      <c r="S11" s="40" t="str">
        <f>IF(P11="","",IF($N$9=P11,$O$9,IF(Q11&gt;=50%,"призер","участник")))</f>
        <v>победитель</v>
      </c>
      <c r="T11" s="37" t="s">
        <v>592</v>
      </c>
      <c r="U11" s="41" t="s">
        <v>54</v>
      </c>
      <c r="V11" s="42" t="s">
        <v>59</v>
      </c>
    </row>
    <row r="12" spans="1:25" s="32" customFormat="1" ht="12.9" customHeight="1" x14ac:dyDescent="0.25">
      <c r="A12" s="28">
        <v>2</v>
      </c>
      <c r="B12" s="50" t="s">
        <v>13</v>
      </c>
      <c r="C12" s="34" t="s">
        <v>577</v>
      </c>
      <c r="D12" s="34" t="s">
        <v>74</v>
      </c>
      <c r="E12" s="34" t="s">
        <v>579</v>
      </c>
      <c r="F12" s="34" t="s">
        <v>52</v>
      </c>
      <c r="G12" s="35">
        <v>41962</v>
      </c>
      <c r="H12" s="36" t="s">
        <v>56</v>
      </c>
      <c r="I12" s="36" t="s">
        <v>24</v>
      </c>
      <c r="J12" s="37" t="s">
        <v>227</v>
      </c>
      <c r="K12" s="37" t="s">
        <v>59</v>
      </c>
      <c r="L12" s="37"/>
      <c r="M12" s="37"/>
      <c r="N12" s="38" t="s">
        <v>582</v>
      </c>
      <c r="O12" s="71" t="s">
        <v>578</v>
      </c>
      <c r="P12" s="39">
        <v>3</v>
      </c>
      <c r="Q12" s="31">
        <f>IF(P12="","",P12/$E$9)</f>
        <v>0.375</v>
      </c>
      <c r="R12" s="31">
        <f>IF(P12="","",P12/$N$9)</f>
        <v>0.75</v>
      </c>
      <c r="S12" s="40" t="str">
        <f>IF(P12="","",IF($N$9=P12,$O$9,IF(Q12&gt;=50%,"призер","участник")))</f>
        <v>участник</v>
      </c>
      <c r="T12" s="37" t="s">
        <v>592</v>
      </c>
      <c r="U12" s="41" t="s">
        <v>54</v>
      </c>
      <c r="V12" s="42" t="s">
        <v>59</v>
      </c>
    </row>
    <row r="13" spans="1:25" x14ac:dyDescent="0.25">
      <c r="A13" s="28">
        <v>3</v>
      </c>
      <c r="B13" s="50" t="s">
        <v>13</v>
      </c>
      <c r="C13" s="34" t="s">
        <v>555</v>
      </c>
      <c r="D13" s="34" t="s">
        <v>556</v>
      </c>
      <c r="E13" s="34" t="s">
        <v>558</v>
      </c>
      <c r="F13" s="34" t="s">
        <v>66</v>
      </c>
      <c r="G13" s="35">
        <v>41650</v>
      </c>
      <c r="H13" s="36" t="s">
        <v>56</v>
      </c>
      <c r="I13" s="36" t="s">
        <v>24</v>
      </c>
      <c r="J13" s="37" t="s">
        <v>227</v>
      </c>
      <c r="K13" s="37" t="s">
        <v>59</v>
      </c>
      <c r="L13" s="37"/>
      <c r="M13" s="37"/>
      <c r="N13" s="38" t="s">
        <v>580</v>
      </c>
      <c r="O13" s="71" t="s">
        <v>557</v>
      </c>
      <c r="P13" s="39">
        <v>1</v>
      </c>
      <c r="Q13" s="31">
        <f>IF(P13="","",P13/$E$9)</f>
        <v>0.125</v>
      </c>
      <c r="R13" s="31">
        <f>IF(P13="","",P13/$N$9)</f>
        <v>0.25</v>
      </c>
      <c r="S13" s="40" t="str">
        <f>IF(P13="","",IF($N$9=P13,$O$9,IF(Q13&gt;=50%,"призер","участник")))</f>
        <v>участник</v>
      </c>
      <c r="T13" s="37" t="s">
        <v>583</v>
      </c>
      <c r="U13" s="41" t="s">
        <v>54</v>
      </c>
      <c r="V13" s="42" t="s">
        <v>59</v>
      </c>
    </row>
    <row r="14" spans="1:25" x14ac:dyDescent="0.25">
      <c r="A14" s="28">
        <v>4</v>
      </c>
      <c r="B14" s="50" t="s">
        <v>13</v>
      </c>
      <c r="C14" s="34" t="s">
        <v>565</v>
      </c>
      <c r="D14" s="34" t="s">
        <v>566</v>
      </c>
      <c r="E14" s="34" t="s">
        <v>84</v>
      </c>
      <c r="F14" s="34" t="s">
        <v>66</v>
      </c>
      <c r="G14" s="35">
        <v>41758</v>
      </c>
      <c r="H14" s="36" t="s">
        <v>56</v>
      </c>
      <c r="I14" s="36" t="s">
        <v>24</v>
      </c>
      <c r="J14" s="37" t="s">
        <v>227</v>
      </c>
      <c r="K14" s="37" t="s">
        <v>59</v>
      </c>
      <c r="L14" s="37"/>
      <c r="M14" s="37"/>
      <c r="N14" s="38" t="s">
        <v>581</v>
      </c>
      <c r="O14" s="71" t="s">
        <v>564</v>
      </c>
      <c r="P14" s="39">
        <v>1</v>
      </c>
      <c r="Q14" s="31">
        <f>IF(P14="","",P14/$E$9)</f>
        <v>0.125</v>
      </c>
      <c r="R14" s="31">
        <f>IF(P14="","",P14/$N$9)</f>
        <v>0.25</v>
      </c>
      <c r="S14" s="40" t="str">
        <f>IF(P14="","",IF($N$9=P14,$O$9,IF(Q14&gt;=50%,"призер","участник")))</f>
        <v>участник</v>
      </c>
      <c r="T14" s="37" t="s">
        <v>584</v>
      </c>
      <c r="U14" s="41" t="s">
        <v>54</v>
      </c>
      <c r="V14" s="42" t="s">
        <v>59</v>
      </c>
    </row>
    <row r="15" spans="1:25" x14ac:dyDescent="0.25">
      <c r="A15" s="28">
        <v>5</v>
      </c>
      <c r="B15" s="50" t="s">
        <v>13</v>
      </c>
      <c r="C15" s="34" t="s">
        <v>568</v>
      </c>
      <c r="D15" s="34" t="s">
        <v>491</v>
      </c>
      <c r="E15" s="34" t="s">
        <v>214</v>
      </c>
      <c r="F15" s="34" t="s">
        <v>52</v>
      </c>
      <c r="G15" s="35">
        <v>41939</v>
      </c>
      <c r="H15" s="36" t="s">
        <v>56</v>
      </c>
      <c r="I15" s="36" t="s">
        <v>24</v>
      </c>
      <c r="J15" s="37" t="s">
        <v>227</v>
      </c>
      <c r="K15" s="37" t="s">
        <v>59</v>
      </c>
      <c r="L15" s="37"/>
      <c r="M15" s="37"/>
      <c r="N15" s="38" t="s">
        <v>581</v>
      </c>
      <c r="O15" s="71" t="s">
        <v>567</v>
      </c>
      <c r="P15" s="39">
        <v>1</v>
      </c>
      <c r="Q15" s="31">
        <f>IF(P15="","",P15/$E$9)</f>
        <v>0.125</v>
      </c>
      <c r="R15" s="31">
        <f>IF(P15="","",P15/$N$9)</f>
        <v>0.25</v>
      </c>
      <c r="S15" s="40" t="str">
        <f>IF(P15="","",IF($N$9=P15,$O$9,IF(Q15&gt;=50%,"призер","участник")))</f>
        <v>участник</v>
      </c>
      <c r="T15" s="37" t="s">
        <v>584</v>
      </c>
      <c r="U15" s="41" t="s">
        <v>54</v>
      </c>
      <c r="V15" s="42" t="s">
        <v>59</v>
      </c>
    </row>
    <row r="16" spans="1:25" x14ac:dyDescent="0.25">
      <c r="A16" s="28">
        <v>6</v>
      </c>
      <c r="B16" s="50" t="s">
        <v>13</v>
      </c>
      <c r="C16" s="34" t="s">
        <v>576</v>
      </c>
      <c r="D16" s="34" t="s">
        <v>156</v>
      </c>
      <c r="E16" s="34" t="s">
        <v>216</v>
      </c>
      <c r="F16" s="34" t="s">
        <v>52</v>
      </c>
      <c r="G16" s="35">
        <v>41725</v>
      </c>
      <c r="H16" s="36" t="s">
        <v>56</v>
      </c>
      <c r="I16" s="36" t="s">
        <v>24</v>
      </c>
      <c r="J16" s="37" t="s">
        <v>227</v>
      </c>
      <c r="K16" s="37" t="s">
        <v>59</v>
      </c>
      <c r="L16" s="37"/>
      <c r="M16" s="37"/>
      <c r="N16" s="38" t="s">
        <v>582</v>
      </c>
      <c r="O16" s="71" t="s">
        <v>575</v>
      </c>
      <c r="P16" s="39">
        <v>1</v>
      </c>
      <c r="Q16" s="31">
        <f>IF(P16="","",P16/$E$9)</f>
        <v>0.125</v>
      </c>
      <c r="R16" s="31">
        <f>IF(P16="","",P16/$N$9)</f>
        <v>0.25</v>
      </c>
      <c r="S16" s="40" t="str">
        <f>IF(P16="","",IF($N$9=P16,$O$9,IF(Q16&gt;=50%,"призер","участник")))</f>
        <v>участник</v>
      </c>
      <c r="T16" s="37" t="s">
        <v>592</v>
      </c>
      <c r="U16" s="41" t="s">
        <v>54</v>
      </c>
      <c r="V16" s="42" t="s">
        <v>59</v>
      </c>
    </row>
    <row r="17" spans="1:22" x14ac:dyDescent="0.25">
      <c r="A17" s="28">
        <v>7</v>
      </c>
      <c r="B17" s="50" t="s">
        <v>13</v>
      </c>
      <c r="C17" s="34" t="s">
        <v>559</v>
      </c>
      <c r="D17" s="34" t="s">
        <v>560</v>
      </c>
      <c r="E17" s="34" t="s">
        <v>224</v>
      </c>
      <c r="F17" s="34" t="s">
        <v>66</v>
      </c>
      <c r="G17" s="35">
        <v>41796</v>
      </c>
      <c r="H17" s="36" t="s">
        <v>56</v>
      </c>
      <c r="I17" s="36" t="s">
        <v>24</v>
      </c>
      <c r="J17" s="37" t="s">
        <v>227</v>
      </c>
      <c r="K17" s="37" t="s">
        <v>59</v>
      </c>
      <c r="L17" s="37"/>
      <c r="M17" s="37"/>
      <c r="N17" s="38" t="s">
        <v>580</v>
      </c>
      <c r="O17" s="71" t="s">
        <v>561</v>
      </c>
      <c r="P17" s="39">
        <v>0</v>
      </c>
      <c r="Q17" s="31">
        <f>IF(P17="","",P17/$E$9)</f>
        <v>0</v>
      </c>
      <c r="R17" s="31">
        <f>IF(P17="","",P17/$N$9)</f>
        <v>0</v>
      </c>
      <c r="S17" s="40" t="str">
        <f>IF(P17="","",IF($N$9=P17,$O$9,IF(Q17&gt;=50%,"призер","участник")))</f>
        <v>участник</v>
      </c>
      <c r="T17" s="37" t="s">
        <v>583</v>
      </c>
      <c r="U17" s="41" t="s">
        <v>54</v>
      </c>
      <c r="V17" s="42" t="s">
        <v>59</v>
      </c>
    </row>
    <row r="18" spans="1:22" x14ac:dyDescent="0.25">
      <c r="A18" s="28">
        <v>8</v>
      </c>
      <c r="B18" s="50" t="s">
        <v>13</v>
      </c>
      <c r="C18" s="34" t="s">
        <v>562</v>
      </c>
      <c r="D18" s="34" t="s">
        <v>161</v>
      </c>
      <c r="E18" s="34" t="s">
        <v>508</v>
      </c>
      <c r="F18" s="34" t="s">
        <v>66</v>
      </c>
      <c r="G18" s="43">
        <v>41961</v>
      </c>
      <c r="H18" s="36" t="s">
        <v>56</v>
      </c>
      <c r="I18" s="36" t="s">
        <v>24</v>
      </c>
      <c r="J18" s="44" t="s">
        <v>227</v>
      </c>
      <c r="K18" s="44" t="s">
        <v>59</v>
      </c>
      <c r="L18" s="44"/>
      <c r="M18" s="44"/>
      <c r="N18" s="45" t="s">
        <v>581</v>
      </c>
      <c r="O18" s="71" t="s">
        <v>563</v>
      </c>
      <c r="P18" s="39">
        <v>0</v>
      </c>
      <c r="Q18" s="31">
        <f>IF(P18="","",P18/$E$9)</f>
        <v>0</v>
      </c>
      <c r="R18" s="31">
        <f>IF(P18="","",P18/$N$9)</f>
        <v>0</v>
      </c>
      <c r="S18" s="40" t="str">
        <f>IF(P18="","",IF($N$9=P18,$O$9,IF(Q18&gt;=50%,"призер","участник")))</f>
        <v>участник</v>
      </c>
      <c r="T18" s="37" t="s">
        <v>584</v>
      </c>
      <c r="U18" s="41" t="s">
        <v>54</v>
      </c>
      <c r="V18" s="42" t="s">
        <v>59</v>
      </c>
    </row>
    <row r="19" spans="1:22" x14ac:dyDescent="0.25">
      <c r="A19" s="28">
        <v>9</v>
      </c>
      <c r="B19" s="50" t="s">
        <v>13</v>
      </c>
      <c r="C19" s="34" t="s">
        <v>570</v>
      </c>
      <c r="D19" s="34" t="s">
        <v>571</v>
      </c>
      <c r="E19" s="34" t="s">
        <v>214</v>
      </c>
      <c r="F19" s="34" t="s">
        <v>52</v>
      </c>
      <c r="G19" s="35">
        <v>41854</v>
      </c>
      <c r="H19" s="36" t="s">
        <v>56</v>
      </c>
      <c r="I19" s="36" t="s">
        <v>24</v>
      </c>
      <c r="J19" s="37" t="s">
        <v>227</v>
      </c>
      <c r="K19" s="37" t="s">
        <v>59</v>
      </c>
      <c r="L19" s="37"/>
      <c r="M19" s="37"/>
      <c r="N19" s="38" t="s">
        <v>581</v>
      </c>
      <c r="O19" s="71" t="s">
        <v>569</v>
      </c>
      <c r="P19" s="39">
        <v>0</v>
      </c>
      <c r="Q19" s="31">
        <f>IF(P19="","",P19/$E$9)</f>
        <v>0</v>
      </c>
      <c r="R19" s="31">
        <f>IF(P19="","",P19/$N$9)</f>
        <v>0</v>
      </c>
      <c r="S19" s="40" t="str">
        <f>IF(P19="","",IF($N$9=P19,$O$9,IF(Q19&gt;=50%,"призер","участник")))</f>
        <v>участник</v>
      </c>
      <c r="T19" s="37" t="s">
        <v>584</v>
      </c>
      <c r="U19" s="41" t="s">
        <v>54</v>
      </c>
      <c r="V19" s="42" t="s">
        <v>59</v>
      </c>
    </row>
    <row r="21" spans="1:22" x14ac:dyDescent="0.25">
      <c r="B21" s="33" t="s">
        <v>29</v>
      </c>
      <c r="D21" s="10" t="s">
        <v>587</v>
      </c>
    </row>
    <row r="22" spans="1:22" x14ac:dyDescent="0.25">
      <c r="D22" s="10" t="s">
        <v>588</v>
      </c>
    </row>
    <row r="23" spans="1:22" x14ac:dyDescent="0.25">
      <c r="D23" s="10" t="s">
        <v>589</v>
      </c>
    </row>
    <row r="24" spans="1:22" x14ac:dyDescent="0.25">
      <c r="D24" s="10" t="s">
        <v>590</v>
      </c>
    </row>
    <row r="25" spans="1:22" x14ac:dyDescent="0.25">
      <c r="D25" s="10" t="s">
        <v>591</v>
      </c>
    </row>
  </sheetData>
  <protectedRanges>
    <protectedRange sqref="Q11:Q19" name="Диапазон1_3_1"/>
    <protectedRange sqref="R11:R19" name="Диапазон1_1_1_1"/>
    <protectedRange sqref="S11:S19" name="Диапазон1_2_1_1_1"/>
  </protectedRanges>
  <autoFilter ref="C10:V10" xr:uid="{00000000-0009-0000-0000-000001000000}"/>
  <sortState xmlns:xlrd2="http://schemas.microsoft.com/office/spreadsheetml/2017/richdata2" ref="A11:V19">
    <sortCondition descending="1" ref="P11:P19"/>
  </sortState>
  <mergeCells count="3">
    <mergeCell ref="A1:U1"/>
    <mergeCell ref="C2:S2"/>
    <mergeCell ref="C9:D9"/>
  </mergeCells>
  <conditionalFormatting sqref="C4">
    <cfRule type="expression" dxfId="31" priority="4" stopIfTrue="1">
      <formula>ISBLANK(C4)</formula>
    </cfRule>
  </conditionalFormatting>
  <conditionalFormatting sqref="C5">
    <cfRule type="expression" dxfId="30" priority="3" stopIfTrue="1">
      <formula>ISBLANK(C5)</formula>
    </cfRule>
  </conditionalFormatting>
  <conditionalFormatting sqref="C8">
    <cfRule type="expression" dxfId="29" priority="2" stopIfTrue="1">
      <formula>ISBLANK(C8)</formula>
    </cfRule>
  </conditionalFormatting>
  <conditionalFormatting sqref="E9">
    <cfRule type="expression" dxfId="28" priority="1" stopIfTrue="1">
      <formula>ISBLANK(E9)</formula>
    </cfRule>
  </conditionalFormatting>
  <dataValidations count="1">
    <dataValidation allowBlank="1" showInputMessage="1" showErrorMessage="1" sqref="C4:C8 A4:A8 F8 E9 G4:G8 B10:G10 C11:G11 E6:E7" xr:uid="{00000000-0002-0000-0100-000000000000}"/>
  </dataValidations>
  <pageMargins left="0.25" right="0.25" top="0.33" bottom="0.34" header="0.3" footer="0.3"/>
  <pageSetup paperSize="9" scale="5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39"/>
  <sheetViews>
    <sheetView topLeftCell="A6" zoomScaleNormal="100" workbookViewId="0">
      <selection activeCell="I21" sqref="I21"/>
    </sheetView>
  </sheetViews>
  <sheetFormatPr defaultColWidth="9.109375" defaultRowHeight="13.8" x14ac:dyDescent="0.25"/>
  <cols>
    <col min="1" max="1" width="4.5546875" style="10" customWidth="1"/>
    <col min="2" max="2" width="19.5546875" style="10" customWidth="1"/>
    <col min="3" max="4" width="16.5546875" style="10" customWidth="1"/>
    <col min="5" max="5" width="14.44140625" style="10" customWidth="1"/>
    <col min="6" max="6" width="10.6640625" style="10" customWidth="1"/>
    <col min="7" max="7" width="12.5546875" style="10" customWidth="1"/>
    <col min="8" max="8" width="12.44140625" style="10" customWidth="1"/>
    <col min="9" max="9" width="14.109375" style="10" bestFit="1" customWidth="1"/>
    <col min="10" max="10" width="18.5546875" style="10" customWidth="1"/>
    <col min="11" max="13" width="21" style="10" customWidth="1"/>
    <col min="14" max="15" width="13.88671875" style="10" customWidth="1"/>
    <col min="16" max="16" width="10.6640625" style="10" customWidth="1"/>
    <col min="17" max="18" width="8.44140625" style="10" customWidth="1"/>
    <col min="19" max="19" width="13" style="10" customWidth="1"/>
    <col min="20" max="20" width="38.88671875" style="10" customWidth="1"/>
    <col min="21" max="21" width="12.88671875" style="10" customWidth="1"/>
    <col min="22" max="16384" width="9.109375" style="10"/>
  </cols>
  <sheetData>
    <row r="1" spans="1:25" x14ac:dyDescent="0.2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</row>
    <row r="2" spans="1:25" ht="32.25" customHeight="1" x14ac:dyDescent="0.25">
      <c r="B2" s="11"/>
      <c r="C2" s="69" t="s">
        <v>594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12" t="s">
        <v>38</v>
      </c>
      <c r="U2" s="13">
        <f>COUNTA(P11:P33)</f>
        <v>23</v>
      </c>
    </row>
    <row r="3" spans="1:25" x14ac:dyDescent="0.25">
      <c r="B3" s="11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12"/>
      <c r="U3" s="13"/>
    </row>
    <row r="4" spans="1:25" x14ac:dyDescent="0.25">
      <c r="A4" s="48" t="s">
        <v>0</v>
      </c>
      <c r="B4" s="15"/>
      <c r="C4" s="48" t="s">
        <v>49</v>
      </c>
      <c r="E4" s="16" t="s">
        <v>26</v>
      </c>
      <c r="F4" s="16" t="s">
        <v>28</v>
      </c>
      <c r="G4" s="17"/>
      <c r="T4" s="18" t="s">
        <v>39</v>
      </c>
      <c r="U4" s="19">
        <f>COUNTIF(S11:S33,"победитель")</f>
        <v>0</v>
      </c>
    </row>
    <row r="5" spans="1:25" x14ac:dyDescent="0.25">
      <c r="A5" s="48" t="s">
        <v>43</v>
      </c>
      <c r="B5" s="15"/>
      <c r="C5" s="48"/>
      <c r="E5" s="16" t="s">
        <v>27</v>
      </c>
      <c r="F5" s="16" t="s">
        <v>24</v>
      </c>
      <c r="G5" s="17"/>
      <c r="T5" s="18" t="s">
        <v>40</v>
      </c>
      <c r="U5" s="13">
        <f>COUNTIF(S11:S33,"призер")</f>
        <v>0</v>
      </c>
    </row>
    <row r="6" spans="1:25" x14ac:dyDescent="0.25">
      <c r="A6" s="48" t="s">
        <v>1</v>
      </c>
      <c r="B6" s="15"/>
      <c r="C6" s="48" t="s">
        <v>44</v>
      </c>
      <c r="E6" s="17"/>
      <c r="G6" s="17"/>
      <c r="T6" s="18" t="s">
        <v>41</v>
      </c>
      <c r="U6" s="13">
        <f>COUNTIF(S11:S33,"участник")</f>
        <v>23</v>
      </c>
    </row>
    <row r="7" spans="1:25" x14ac:dyDescent="0.25">
      <c r="A7" s="48" t="s">
        <v>5</v>
      </c>
      <c r="B7" s="15"/>
      <c r="C7" s="48">
        <v>5</v>
      </c>
      <c r="E7" s="17"/>
      <c r="G7" s="17"/>
      <c r="S7" s="20"/>
      <c r="T7" s="18" t="s">
        <v>31</v>
      </c>
      <c r="U7" s="21">
        <v>0.45</v>
      </c>
    </row>
    <row r="8" spans="1:25" x14ac:dyDescent="0.25">
      <c r="A8" s="48" t="s">
        <v>7</v>
      </c>
      <c r="B8" s="15"/>
      <c r="C8" s="49">
        <v>45582</v>
      </c>
      <c r="F8" s="17"/>
      <c r="G8" s="17"/>
      <c r="P8" s="51"/>
      <c r="T8" s="22" t="s">
        <v>37</v>
      </c>
      <c r="U8" s="21">
        <f>(U4+U5)/U2</f>
        <v>0</v>
      </c>
    </row>
    <row r="9" spans="1:25" x14ac:dyDescent="0.25">
      <c r="C9" s="70" t="s">
        <v>30</v>
      </c>
      <c r="D9" s="70"/>
      <c r="E9" s="14">
        <v>8</v>
      </c>
      <c r="L9" s="23"/>
      <c r="M9" s="23" t="s">
        <v>14</v>
      </c>
      <c r="N9" s="24">
        <f>MAX(P11:P33)</f>
        <v>3</v>
      </c>
      <c r="O9" s="25" t="str">
        <f>IF(N9*100/E9&gt;=50,"победитель","участник")</f>
        <v>участник</v>
      </c>
      <c r="P9" s="51"/>
      <c r="S9" s="26">
        <f>U8-45%</f>
        <v>-0.45</v>
      </c>
      <c r="T9" s="18" t="s">
        <v>32</v>
      </c>
      <c r="U9" s="27">
        <f>IF((U2*S9)&gt;0,(U2*S9),0)</f>
        <v>0</v>
      </c>
    </row>
    <row r="10" spans="1:25" ht="82.8" x14ac:dyDescent="0.25">
      <c r="A10" s="28" t="s">
        <v>6</v>
      </c>
      <c r="B10" s="9" t="s">
        <v>8</v>
      </c>
      <c r="C10" s="9" t="s">
        <v>2</v>
      </c>
      <c r="D10" s="9" t="s">
        <v>3</v>
      </c>
      <c r="E10" s="9" t="s">
        <v>4</v>
      </c>
      <c r="F10" s="9" t="s">
        <v>25</v>
      </c>
      <c r="G10" s="9" t="s">
        <v>9</v>
      </c>
      <c r="H10" s="9" t="s">
        <v>19</v>
      </c>
      <c r="I10" s="9" t="s">
        <v>20</v>
      </c>
      <c r="J10" s="9" t="s">
        <v>21</v>
      </c>
      <c r="K10" s="9" t="s">
        <v>10</v>
      </c>
      <c r="L10" s="9" t="s">
        <v>46</v>
      </c>
      <c r="M10" s="9" t="s">
        <v>47</v>
      </c>
      <c r="N10" s="9" t="s">
        <v>22</v>
      </c>
      <c r="O10" s="29" t="s">
        <v>17</v>
      </c>
      <c r="P10" s="9" t="s">
        <v>23</v>
      </c>
      <c r="Q10" s="9" t="s">
        <v>15</v>
      </c>
      <c r="R10" s="9" t="s">
        <v>16</v>
      </c>
      <c r="S10" s="9" t="s">
        <v>18</v>
      </c>
      <c r="T10" s="9" t="s">
        <v>11</v>
      </c>
      <c r="U10" s="9" t="s">
        <v>12</v>
      </c>
      <c r="V10" s="9" t="s">
        <v>45</v>
      </c>
      <c r="W10" s="30"/>
      <c r="X10" s="30"/>
      <c r="Y10" s="30"/>
    </row>
    <row r="11" spans="1:25" s="32" customFormat="1" ht="12.9" customHeight="1" x14ac:dyDescent="0.25">
      <c r="A11" s="28">
        <v>1</v>
      </c>
      <c r="B11" s="50" t="s">
        <v>13</v>
      </c>
      <c r="C11" s="34" t="s">
        <v>338</v>
      </c>
      <c r="D11" s="34" t="s">
        <v>161</v>
      </c>
      <c r="E11" s="34" t="s">
        <v>328</v>
      </c>
      <c r="F11" s="34" t="s">
        <v>66</v>
      </c>
      <c r="G11" s="35">
        <v>41449</v>
      </c>
      <c r="H11" s="36" t="s">
        <v>56</v>
      </c>
      <c r="I11" s="36" t="s">
        <v>24</v>
      </c>
      <c r="J11" s="37" t="s">
        <v>329</v>
      </c>
      <c r="K11" s="37" t="s">
        <v>59</v>
      </c>
      <c r="L11" s="37"/>
      <c r="M11" s="37"/>
      <c r="N11" s="72" t="s">
        <v>346</v>
      </c>
      <c r="O11" s="71" t="s">
        <v>339</v>
      </c>
      <c r="P11" s="74">
        <v>3</v>
      </c>
      <c r="Q11" s="31">
        <f>IF(P11="","",P11/$E$9)</f>
        <v>0.375</v>
      </c>
      <c r="R11" s="31">
        <f>IF(P11="","",P11/$N$9)</f>
        <v>1</v>
      </c>
      <c r="S11" s="40" t="str">
        <f>IF(P11="","",IF($N$9=P11,$O$9,IF(Q11&gt;=50%,"призер","участник")))</f>
        <v>участник</v>
      </c>
      <c r="T11" s="37" t="s">
        <v>373</v>
      </c>
      <c r="U11" s="41" t="s">
        <v>54</v>
      </c>
      <c r="V11" s="42" t="s">
        <v>59</v>
      </c>
    </row>
    <row r="12" spans="1:25" s="32" customFormat="1" ht="12.9" customHeight="1" x14ac:dyDescent="0.25">
      <c r="A12" s="28">
        <v>2</v>
      </c>
      <c r="B12" s="50" t="s">
        <v>13</v>
      </c>
      <c r="C12" s="34" t="s">
        <v>308</v>
      </c>
      <c r="D12" s="34" t="s">
        <v>312</v>
      </c>
      <c r="E12" s="34" t="s">
        <v>314</v>
      </c>
      <c r="F12" s="34" t="s">
        <v>52</v>
      </c>
      <c r="G12" s="35">
        <v>41358</v>
      </c>
      <c r="H12" s="36" t="s">
        <v>56</v>
      </c>
      <c r="I12" s="36" t="s">
        <v>24</v>
      </c>
      <c r="J12" s="37" t="s">
        <v>329</v>
      </c>
      <c r="K12" s="37" t="s">
        <v>59</v>
      </c>
      <c r="L12" s="37"/>
      <c r="M12" s="37"/>
      <c r="N12" s="72" t="s">
        <v>345</v>
      </c>
      <c r="O12" s="71" t="s">
        <v>303</v>
      </c>
      <c r="P12" s="74">
        <v>2</v>
      </c>
      <c r="Q12" s="31">
        <f>IF(P12="","",P12/$E$9)</f>
        <v>0.25</v>
      </c>
      <c r="R12" s="31">
        <f>IF(P12="","",P12/$N$9)</f>
        <v>0.66666666666666663</v>
      </c>
      <c r="S12" s="40" t="str">
        <f>IF(P12="","",IF($N$9=P12,$O$9,IF(Q12&gt;=50%,"призер","участник")))</f>
        <v>участник</v>
      </c>
      <c r="T12" s="37" t="s">
        <v>53</v>
      </c>
      <c r="U12" s="41" t="s">
        <v>54</v>
      </c>
      <c r="V12" s="42" t="s">
        <v>59</v>
      </c>
    </row>
    <row r="13" spans="1:25" x14ac:dyDescent="0.25">
      <c r="A13" s="28">
        <v>3</v>
      </c>
      <c r="B13" s="50" t="s">
        <v>13</v>
      </c>
      <c r="C13" s="34" t="s">
        <v>330</v>
      </c>
      <c r="D13" s="34" t="s">
        <v>331</v>
      </c>
      <c r="E13" s="34" t="s">
        <v>340</v>
      </c>
      <c r="F13" s="34" t="s">
        <v>52</v>
      </c>
      <c r="G13" s="35">
        <v>41481</v>
      </c>
      <c r="H13" s="36" t="s">
        <v>56</v>
      </c>
      <c r="I13" s="36" t="s">
        <v>24</v>
      </c>
      <c r="J13" s="37" t="s">
        <v>329</v>
      </c>
      <c r="K13" s="37" t="s">
        <v>59</v>
      </c>
      <c r="L13" s="37"/>
      <c r="M13" s="37"/>
      <c r="N13" s="72" t="s">
        <v>346</v>
      </c>
      <c r="O13" s="75" t="s">
        <v>332</v>
      </c>
      <c r="P13" s="74">
        <v>2</v>
      </c>
      <c r="Q13" s="31">
        <f>IF(P13="","",P13/$E$9)</f>
        <v>0.25</v>
      </c>
      <c r="R13" s="31">
        <f>IF(P13="","",P13/$N$9)</f>
        <v>0.66666666666666663</v>
      </c>
      <c r="S13" s="40" t="str">
        <f>IF(P13="","",IF($N$9=P13,$O$9,IF(Q13&gt;=50%,"призер","участник")))</f>
        <v>участник</v>
      </c>
      <c r="T13" s="37" t="s">
        <v>373</v>
      </c>
      <c r="U13" s="41" t="s">
        <v>54</v>
      </c>
      <c r="V13" s="42" t="s">
        <v>59</v>
      </c>
    </row>
    <row r="14" spans="1:25" x14ac:dyDescent="0.25">
      <c r="A14" s="28">
        <v>4</v>
      </c>
      <c r="B14" s="50" t="s">
        <v>13</v>
      </c>
      <c r="C14" s="34" t="s">
        <v>290</v>
      </c>
      <c r="D14" s="34" t="s">
        <v>291</v>
      </c>
      <c r="E14" s="34" t="s">
        <v>296</v>
      </c>
      <c r="F14" s="34" t="s">
        <v>66</v>
      </c>
      <c r="G14" s="35">
        <v>41453</v>
      </c>
      <c r="H14" s="36" t="s">
        <v>56</v>
      </c>
      <c r="I14" s="36" t="s">
        <v>24</v>
      </c>
      <c r="J14" s="37" t="s">
        <v>329</v>
      </c>
      <c r="K14" s="37" t="s">
        <v>59</v>
      </c>
      <c r="L14" s="37"/>
      <c r="M14" s="37"/>
      <c r="N14" s="72" t="s">
        <v>345</v>
      </c>
      <c r="O14" s="71" t="s">
        <v>292</v>
      </c>
      <c r="P14" s="74">
        <v>1</v>
      </c>
      <c r="Q14" s="31">
        <f>IF(P14="","",P14/$E$9)</f>
        <v>0.125</v>
      </c>
      <c r="R14" s="31">
        <f>IF(P14="","",P14/$N$9)</f>
        <v>0.33333333333333331</v>
      </c>
      <c r="S14" s="40" t="str">
        <f>IF(P14="","",IF($N$9=P14,$O$9,IF(Q14&gt;=50%,"призер","участник")))</f>
        <v>участник</v>
      </c>
      <c r="T14" s="37" t="s">
        <v>53</v>
      </c>
      <c r="U14" s="41" t="s">
        <v>54</v>
      </c>
      <c r="V14" s="42" t="s">
        <v>59</v>
      </c>
    </row>
    <row r="15" spans="1:25" x14ac:dyDescent="0.25">
      <c r="A15" s="28">
        <v>5</v>
      </c>
      <c r="B15" s="50" t="s">
        <v>13</v>
      </c>
      <c r="C15" s="34" t="s">
        <v>298</v>
      </c>
      <c r="D15" s="34" t="s">
        <v>299</v>
      </c>
      <c r="E15" s="34" t="s">
        <v>409</v>
      </c>
      <c r="F15" s="34" t="s">
        <v>66</v>
      </c>
      <c r="G15" s="43">
        <v>41299</v>
      </c>
      <c r="H15" s="36" t="s">
        <v>56</v>
      </c>
      <c r="I15" s="36" t="s">
        <v>24</v>
      </c>
      <c r="J15" s="44" t="s">
        <v>329</v>
      </c>
      <c r="K15" s="44" t="s">
        <v>59</v>
      </c>
      <c r="L15" s="44"/>
      <c r="M15" s="44"/>
      <c r="N15" s="73" t="s">
        <v>345</v>
      </c>
      <c r="O15" s="71" t="s">
        <v>300</v>
      </c>
      <c r="P15" s="74">
        <v>1</v>
      </c>
      <c r="Q15" s="31">
        <f>IF(P15="","",P15/$E$9)</f>
        <v>0.125</v>
      </c>
      <c r="R15" s="31">
        <f>IF(P15="","",P15/$N$9)</f>
        <v>0.33333333333333331</v>
      </c>
      <c r="S15" s="40" t="str">
        <f>IF(P15="","",IF($N$9=P15,$O$9,IF(Q15&gt;=50%,"призер","участник")))</f>
        <v>участник</v>
      </c>
      <c r="T15" s="37" t="s">
        <v>53</v>
      </c>
      <c r="U15" s="41" t="s">
        <v>54</v>
      </c>
      <c r="V15" s="42" t="s">
        <v>59</v>
      </c>
    </row>
    <row r="16" spans="1:25" x14ac:dyDescent="0.25">
      <c r="A16" s="28">
        <v>6</v>
      </c>
      <c r="B16" s="50" t="s">
        <v>13</v>
      </c>
      <c r="C16" s="34" t="s">
        <v>315</v>
      </c>
      <c r="D16" s="34" t="s">
        <v>316</v>
      </c>
      <c r="E16" s="34" t="s">
        <v>317</v>
      </c>
      <c r="F16" s="34" t="s">
        <v>66</v>
      </c>
      <c r="G16" s="35">
        <v>41409</v>
      </c>
      <c r="H16" s="36" t="s">
        <v>56</v>
      </c>
      <c r="I16" s="36" t="s">
        <v>24</v>
      </c>
      <c r="J16" s="37" t="s">
        <v>329</v>
      </c>
      <c r="K16" s="37" t="s">
        <v>59</v>
      </c>
      <c r="L16" s="37"/>
      <c r="M16" s="37"/>
      <c r="N16" s="72" t="s">
        <v>345</v>
      </c>
      <c r="O16" s="71" t="s">
        <v>318</v>
      </c>
      <c r="P16" s="74">
        <v>1</v>
      </c>
      <c r="Q16" s="31">
        <f>IF(P16="","",P16/$E$9)</f>
        <v>0.125</v>
      </c>
      <c r="R16" s="31">
        <f>IF(P16="","",P16/$N$9)</f>
        <v>0.33333333333333331</v>
      </c>
      <c r="S16" s="40" t="str">
        <f>IF(P16="","",IF($N$9=P16,$O$9,IF(Q16&gt;=50%,"призер","участник")))</f>
        <v>участник</v>
      </c>
      <c r="T16" s="37" t="s">
        <v>53</v>
      </c>
      <c r="U16" s="41" t="s">
        <v>54</v>
      </c>
      <c r="V16" s="42" t="s">
        <v>59</v>
      </c>
    </row>
    <row r="17" spans="1:22" x14ac:dyDescent="0.25">
      <c r="A17" s="28">
        <v>7</v>
      </c>
      <c r="B17" s="50" t="s">
        <v>13</v>
      </c>
      <c r="C17" s="34" t="s">
        <v>326</v>
      </c>
      <c r="D17" s="34" t="s">
        <v>327</v>
      </c>
      <c r="E17" s="34" t="s">
        <v>208</v>
      </c>
      <c r="F17" s="34" t="s">
        <v>52</v>
      </c>
      <c r="G17" s="35">
        <v>41482</v>
      </c>
      <c r="H17" s="36" t="s">
        <v>56</v>
      </c>
      <c r="I17" s="36" t="s">
        <v>24</v>
      </c>
      <c r="J17" s="37" t="s">
        <v>329</v>
      </c>
      <c r="K17" s="37" t="s">
        <v>59</v>
      </c>
      <c r="L17" s="37"/>
      <c r="M17" s="37"/>
      <c r="N17" s="72" t="s">
        <v>345</v>
      </c>
      <c r="O17" s="75" t="s">
        <v>319</v>
      </c>
      <c r="P17" s="74">
        <v>1</v>
      </c>
      <c r="Q17" s="31">
        <f>IF(P17="","",P17/$E$9)</f>
        <v>0.125</v>
      </c>
      <c r="R17" s="31">
        <f>IF(P17="","",P17/$N$9)</f>
        <v>0.33333333333333331</v>
      </c>
      <c r="S17" s="40" t="str">
        <f>IF(P17="","",IF($N$9=P17,$O$9,IF(Q17&gt;=50%,"призер","участник")))</f>
        <v>участник</v>
      </c>
      <c r="T17" s="37" t="s">
        <v>53</v>
      </c>
      <c r="U17" s="41" t="s">
        <v>54</v>
      </c>
      <c r="V17" s="42" t="s">
        <v>59</v>
      </c>
    </row>
    <row r="18" spans="1:22" x14ac:dyDescent="0.25">
      <c r="A18" s="28">
        <v>8</v>
      </c>
      <c r="B18" s="50" t="s">
        <v>13</v>
      </c>
      <c r="C18" s="34" t="s">
        <v>322</v>
      </c>
      <c r="D18" s="34" t="s">
        <v>323</v>
      </c>
      <c r="E18" s="34" t="s">
        <v>328</v>
      </c>
      <c r="F18" s="34" t="s">
        <v>66</v>
      </c>
      <c r="G18" s="35">
        <v>41374</v>
      </c>
      <c r="H18" s="36" t="s">
        <v>56</v>
      </c>
      <c r="I18" s="36" t="s">
        <v>24</v>
      </c>
      <c r="J18" s="37" t="s">
        <v>329</v>
      </c>
      <c r="K18" s="37" t="s">
        <v>59</v>
      </c>
      <c r="L18" s="37"/>
      <c r="M18" s="37"/>
      <c r="N18" s="72" t="s">
        <v>345</v>
      </c>
      <c r="O18" s="75" t="s">
        <v>321</v>
      </c>
      <c r="P18" s="74">
        <v>1</v>
      </c>
      <c r="Q18" s="31">
        <f>IF(P18="","",P18/$E$9)</f>
        <v>0.125</v>
      </c>
      <c r="R18" s="31">
        <f>IF(P18="","",P18/$N$9)</f>
        <v>0.33333333333333331</v>
      </c>
      <c r="S18" s="40" t="str">
        <f>IF(P18="","",IF($N$9=P18,$O$9,IF(Q18&gt;=50%,"призер","участник")))</f>
        <v>участник</v>
      </c>
      <c r="T18" s="37" t="s">
        <v>53</v>
      </c>
      <c r="U18" s="41" t="s">
        <v>54</v>
      </c>
      <c r="V18" s="42" t="s">
        <v>59</v>
      </c>
    </row>
    <row r="19" spans="1:22" x14ac:dyDescent="0.25">
      <c r="A19" s="28">
        <v>9</v>
      </c>
      <c r="B19" s="50" t="s">
        <v>13</v>
      </c>
      <c r="C19" s="34" t="s">
        <v>361</v>
      </c>
      <c r="D19" s="34" t="s">
        <v>156</v>
      </c>
      <c r="E19" s="34" t="s">
        <v>369</v>
      </c>
      <c r="F19" s="34" t="s">
        <v>52</v>
      </c>
      <c r="G19" s="35">
        <v>41389</v>
      </c>
      <c r="H19" s="36" t="s">
        <v>56</v>
      </c>
      <c r="I19" s="36" t="s">
        <v>24</v>
      </c>
      <c r="J19" s="37" t="s">
        <v>329</v>
      </c>
      <c r="K19" s="37" t="s">
        <v>59</v>
      </c>
      <c r="L19" s="37"/>
      <c r="M19" s="37"/>
      <c r="N19" s="72" t="s">
        <v>347</v>
      </c>
      <c r="O19" s="71" t="s">
        <v>364</v>
      </c>
      <c r="P19" s="74">
        <v>1</v>
      </c>
      <c r="Q19" s="31">
        <f>IF(P19="","",P19/$E$9)</f>
        <v>0.125</v>
      </c>
      <c r="R19" s="31">
        <f>IF(P19="","",P19/$N$9)</f>
        <v>0.33333333333333331</v>
      </c>
      <c r="S19" s="40" t="str">
        <f>IF(P19="","",IF($N$9=P19,$O$9,IF(Q19&gt;=50%,"призер","участник")))</f>
        <v>участник</v>
      </c>
      <c r="T19" s="37" t="s">
        <v>374</v>
      </c>
      <c r="U19" s="41" t="s">
        <v>54</v>
      </c>
      <c r="V19" s="42" t="s">
        <v>59</v>
      </c>
    </row>
    <row r="20" spans="1:22" x14ac:dyDescent="0.25">
      <c r="A20" s="28">
        <v>10</v>
      </c>
      <c r="B20" s="50" t="s">
        <v>13</v>
      </c>
      <c r="C20" s="34" t="s">
        <v>362</v>
      </c>
      <c r="D20" s="34" t="s">
        <v>363</v>
      </c>
      <c r="E20" s="34" t="s">
        <v>216</v>
      </c>
      <c r="F20" s="34" t="s">
        <v>52</v>
      </c>
      <c r="G20" s="35">
        <v>41638</v>
      </c>
      <c r="H20" s="36" t="s">
        <v>56</v>
      </c>
      <c r="I20" s="36" t="s">
        <v>24</v>
      </c>
      <c r="J20" s="37" t="s">
        <v>329</v>
      </c>
      <c r="K20" s="37" t="s">
        <v>59</v>
      </c>
      <c r="L20" s="37"/>
      <c r="M20" s="37"/>
      <c r="N20" s="72" t="s">
        <v>347</v>
      </c>
      <c r="O20" s="71" t="s">
        <v>365</v>
      </c>
      <c r="P20" s="74">
        <v>1</v>
      </c>
      <c r="Q20" s="31">
        <f>IF(P20="","",P20/$E$9)</f>
        <v>0.125</v>
      </c>
      <c r="R20" s="31">
        <f>IF(P20="","",P20/$N$9)</f>
        <v>0.33333333333333331</v>
      </c>
      <c r="S20" s="40" t="str">
        <f>IF(P20="","",IF($N$9=P20,$O$9,IF(Q20&gt;=50%,"призер","участник")))</f>
        <v>участник</v>
      </c>
      <c r="T20" s="37" t="s">
        <v>374</v>
      </c>
      <c r="U20" s="41" t="s">
        <v>54</v>
      </c>
      <c r="V20" s="42" t="s">
        <v>59</v>
      </c>
    </row>
    <row r="21" spans="1:22" x14ac:dyDescent="0.25">
      <c r="A21" s="28">
        <v>11</v>
      </c>
      <c r="B21" s="50" t="s">
        <v>13</v>
      </c>
      <c r="C21" s="34" t="s">
        <v>294</v>
      </c>
      <c r="D21" s="34" t="s">
        <v>295</v>
      </c>
      <c r="E21" s="34" t="s">
        <v>297</v>
      </c>
      <c r="F21" s="34" t="s">
        <v>66</v>
      </c>
      <c r="G21" s="35">
        <v>41614</v>
      </c>
      <c r="H21" s="36" t="s">
        <v>56</v>
      </c>
      <c r="I21" s="36" t="s">
        <v>24</v>
      </c>
      <c r="J21" s="37" t="s">
        <v>329</v>
      </c>
      <c r="K21" s="37" t="s">
        <v>59</v>
      </c>
      <c r="L21" s="37"/>
      <c r="M21" s="37"/>
      <c r="N21" s="72" t="s">
        <v>345</v>
      </c>
      <c r="O21" s="71" t="s">
        <v>293</v>
      </c>
      <c r="P21" s="74">
        <v>0</v>
      </c>
      <c r="Q21" s="31">
        <f>IF(P21="","",P21/$E$9)</f>
        <v>0</v>
      </c>
      <c r="R21" s="31">
        <f>IF(P21="","",P21/$N$9)</f>
        <v>0</v>
      </c>
      <c r="S21" s="40" t="str">
        <f>IF(P21="","",IF($N$9=P21,$O$9,IF(Q21&gt;=50%,"призер","участник")))</f>
        <v>участник</v>
      </c>
      <c r="T21" s="37" t="s">
        <v>53</v>
      </c>
      <c r="U21" s="41" t="s">
        <v>54</v>
      </c>
      <c r="V21" s="42" t="s">
        <v>59</v>
      </c>
    </row>
    <row r="22" spans="1:22" x14ac:dyDescent="0.25">
      <c r="A22" s="28">
        <v>12</v>
      </c>
      <c r="B22" s="50" t="s">
        <v>13</v>
      </c>
      <c r="C22" s="34" t="s">
        <v>305</v>
      </c>
      <c r="D22" s="34" t="s">
        <v>309</v>
      </c>
      <c r="E22" s="34" t="s">
        <v>158</v>
      </c>
      <c r="F22" s="34" t="s">
        <v>66</v>
      </c>
      <c r="G22" s="35">
        <v>41324</v>
      </c>
      <c r="H22" s="36" t="s">
        <v>56</v>
      </c>
      <c r="I22" s="36" t="s">
        <v>24</v>
      </c>
      <c r="J22" s="37" t="s">
        <v>329</v>
      </c>
      <c r="K22" s="37" t="s">
        <v>59</v>
      </c>
      <c r="L22" s="37"/>
      <c r="M22" s="37"/>
      <c r="N22" s="72" t="s">
        <v>345</v>
      </c>
      <c r="O22" s="71" t="s">
        <v>304</v>
      </c>
      <c r="P22" s="74">
        <v>0</v>
      </c>
      <c r="Q22" s="31">
        <f>IF(P22="","",P22/$E$9)</f>
        <v>0</v>
      </c>
      <c r="R22" s="31">
        <f>IF(P22="","",P22/$N$9)</f>
        <v>0</v>
      </c>
      <c r="S22" s="40" t="str">
        <f>IF(P22="","",IF($N$9=P22,$O$9,IF(Q22&gt;=50%,"призер","участник")))</f>
        <v>участник</v>
      </c>
      <c r="T22" s="37" t="s">
        <v>53</v>
      </c>
      <c r="U22" s="41" t="s">
        <v>54</v>
      </c>
      <c r="V22" s="42" t="s">
        <v>59</v>
      </c>
    </row>
    <row r="23" spans="1:22" x14ac:dyDescent="0.25">
      <c r="A23" s="28">
        <v>13</v>
      </c>
      <c r="B23" s="50" t="s">
        <v>13</v>
      </c>
      <c r="C23" s="34" t="s">
        <v>306</v>
      </c>
      <c r="D23" s="34" t="s">
        <v>310</v>
      </c>
      <c r="E23" s="34" t="s">
        <v>313</v>
      </c>
      <c r="F23" s="34" t="s">
        <v>66</v>
      </c>
      <c r="G23" s="35">
        <v>41566</v>
      </c>
      <c r="H23" s="36" t="s">
        <v>56</v>
      </c>
      <c r="I23" s="36" t="s">
        <v>28</v>
      </c>
      <c r="J23" s="37" t="s">
        <v>329</v>
      </c>
      <c r="K23" s="37" t="s">
        <v>59</v>
      </c>
      <c r="L23" s="37"/>
      <c r="M23" s="37"/>
      <c r="N23" s="72" t="s">
        <v>345</v>
      </c>
      <c r="O23" s="71" t="s">
        <v>301</v>
      </c>
      <c r="P23" s="74">
        <v>0</v>
      </c>
      <c r="Q23" s="31">
        <f>IF(P23="","",P23/$E$9)</f>
        <v>0</v>
      </c>
      <c r="R23" s="31">
        <f>IF(P23="","",P23/$N$9)</f>
        <v>0</v>
      </c>
      <c r="S23" s="40" t="str">
        <f>IF(P23="","",IF($N$9=P23,$O$9,IF(Q23&gt;=50%,"призер","участник")))</f>
        <v>участник</v>
      </c>
      <c r="T23" s="37" t="s">
        <v>53</v>
      </c>
      <c r="U23" s="41" t="s">
        <v>54</v>
      </c>
      <c r="V23" s="42" t="s">
        <v>59</v>
      </c>
    </row>
    <row r="24" spans="1:22" x14ac:dyDescent="0.25">
      <c r="A24" s="28">
        <v>14</v>
      </c>
      <c r="B24" s="50" t="s">
        <v>13</v>
      </c>
      <c r="C24" s="34" t="s">
        <v>307</v>
      </c>
      <c r="D24" s="34" t="s">
        <v>311</v>
      </c>
      <c r="E24" s="34" t="s">
        <v>62</v>
      </c>
      <c r="F24" s="34" t="s">
        <v>66</v>
      </c>
      <c r="G24" s="35">
        <v>41416</v>
      </c>
      <c r="H24" s="36" t="s">
        <v>56</v>
      </c>
      <c r="I24" s="36" t="s">
        <v>24</v>
      </c>
      <c r="J24" s="37" t="s">
        <v>329</v>
      </c>
      <c r="K24" s="37" t="s">
        <v>59</v>
      </c>
      <c r="L24" s="37"/>
      <c r="M24" s="37"/>
      <c r="N24" s="72" t="s">
        <v>345</v>
      </c>
      <c r="O24" s="71" t="s">
        <v>302</v>
      </c>
      <c r="P24" s="74">
        <v>0</v>
      </c>
      <c r="Q24" s="31">
        <f>IF(P24="","",P24/$E$9)</f>
        <v>0</v>
      </c>
      <c r="R24" s="31">
        <f>IF(P24="","",P24/$N$9)</f>
        <v>0</v>
      </c>
      <c r="S24" s="40" t="str">
        <f>IF(P24="","",IF($N$9=P24,$O$9,IF(Q24&gt;=50%,"призер","участник")))</f>
        <v>участник</v>
      </c>
      <c r="T24" s="37" t="s">
        <v>53</v>
      </c>
      <c r="U24" s="41" t="s">
        <v>54</v>
      </c>
      <c r="V24" s="42" t="s">
        <v>59</v>
      </c>
    </row>
    <row r="25" spans="1:22" x14ac:dyDescent="0.25">
      <c r="A25" s="28">
        <v>15</v>
      </c>
      <c r="B25" s="50" t="s">
        <v>13</v>
      </c>
      <c r="C25" s="34" t="s">
        <v>324</v>
      </c>
      <c r="D25" s="34" t="s">
        <v>325</v>
      </c>
      <c r="E25" s="34" t="s">
        <v>189</v>
      </c>
      <c r="F25" s="34" t="s">
        <v>66</v>
      </c>
      <c r="G25" s="35">
        <v>41616</v>
      </c>
      <c r="H25" s="36" t="s">
        <v>56</v>
      </c>
      <c r="I25" s="36" t="s">
        <v>28</v>
      </c>
      <c r="J25" s="37" t="s">
        <v>329</v>
      </c>
      <c r="K25" s="37" t="s">
        <v>59</v>
      </c>
      <c r="L25" s="37"/>
      <c r="M25" s="37"/>
      <c r="N25" s="72" t="s">
        <v>345</v>
      </c>
      <c r="O25" s="71" t="s">
        <v>320</v>
      </c>
      <c r="P25" s="74">
        <v>0</v>
      </c>
      <c r="Q25" s="31">
        <f>IF(P25="","",P25/$E$9)</f>
        <v>0</v>
      </c>
      <c r="R25" s="31">
        <f>IF(P25="","",P25/$N$9)</f>
        <v>0</v>
      </c>
      <c r="S25" s="40" t="str">
        <f>IF(P25="","",IF($N$9=P25,$O$9,IF(Q25&gt;=50%,"призер","участник")))</f>
        <v>участник</v>
      </c>
      <c r="T25" s="37" t="s">
        <v>53</v>
      </c>
      <c r="U25" s="41" t="s">
        <v>54</v>
      </c>
      <c r="V25" s="42" t="s">
        <v>59</v>
      </c>
    </row>
    <row r="26" spans="1:22" x14ac:dyDescent="0.25">
      <c r="A26" s="28">
        <v>16</v>
      </c>
      <c r="B26" s="50" t="s">
        <v>13</v>
      </c>
      <c r="C26" s="34" t="s">
        <v>337</v>
      </c>
      <c r="D26" s="34" t="s">
        <v>185</v>
      </c>
      <c r="E26" s="34" t="s">
        <v>55</v>
      </c>
      <c r="F26" s="34" t="s">
        <v>52</v>
      </c>
      <c r="G26" s="35">
        <v>41534</v>
      </c>
      <c r="H26" s="36" t="s">
        <v>56</v>
      </c>
      <c r="I26" s="36" t="s">
        <v>24</v>
      </c>
      <c r="J26" s="37" t="s">
        <v>329</v>
      </c>
      <c r="K26" s="37" t="s">
        <v>59</v>
      </c>
      <c r="L26" s="37"/>
      <c r="M26" s="37"/>
      <c r="N26" s="72" t="s">
        <v>346</v>
      </c>
      <c r="O26" s="71" t="s">
        <v>333</v>
      </c>
      <c r="P26" s="74">
        <v>0</v>
      </c>
      <c r="Q26" s="31">
        <f>IF(P26="","",P26/$E$9)</f>
        <v>0</v>
      </c>
      <c r="R26" s="31">
        <f>IF(P26="","",P26/$N$9)</f>
        <v>0</v>
      </c>
      <c r="S26" s="40" t="str">
        <f>IF(P26="","",IF($N$9=P26,$O$9,IF(Q26&gt;=50%,"призер","участник")))</f>
        <v>участник</v>
      </c>
      <c r="T26" s="37" t="s">
        <v>373</v>
      </c>
      <c r="U26" s="41" t="s">
        <v>54</v>
      </c>
      <c r="V26" s="42" t="s">
        <v>59</v>
      </c>
    </row>
    <row r="27" spans="1:22" x14ac:dyDescent="0.25">
      <c r="A27" s="28">
        <v>17</v>
      </c>
      <c r="B27" s="50" t="s">
        <v>13</v>
      </c>
      <c r="C27" s="34" t="s">
        <v>335</v>
      </c>
      <c r="D27" s="34" t="s">
        <v>336</v>
      </c>
      <c r="E27" s="34" t="s">
        <v>341</v>
      </c>
      <c r="F27" s="34" t="s">
        <v>66</v>
      </c>
      <c r="G27" s="35">
        <v>41579</v>
      </c>
      <c r="H27" s="36" t="s">
        <v>56</v>
      </c>
      <c r="I27" s="36" t="s">
        <v>24</v>
      </c>
      <c r="J27" s="37" t="s">
        <v>329</v>
      </c>
      <c r="K27" s="37" t="s">
        <v>59</v>
      </c>
      <c r="L27" s="37"/>
      <c r="M27" s="37"/>
      <c r="N27" s="72" t="s">
        <v>346</v>
      </c>
      <c r="O27" s="71" t="s">
        <v>334</v>
      </c>
      <c r="P27" s="74">
        <v>0</v>
      </c>
      <c r="Q27" s="31">
        <f>IF(P27="","",P27/$E$9)</f>
        <v>0</v>
      </c>
      <c r="R27" s="31">
        <f>IF(P27="","",P27/$N$9)</f>
        <v>0</v>
      </c>
      <c r="S27" s="40" t="str">
        <f>IF(P27="","",IF($N$9=P27,$O$9,IF(Q27&gt;=50%,"призер","участник")))</f>
        <v>участник</v>
      </c>
      <c r="T27" s="37" t="s">
        <v>373</v>
      </c>
      <c r="U27" s="41" t="s">
        <v>54</v>
      </c>
      <c r="V27" s="42" t="s">
        <v>59</v>
      </c>
    </row>
    <row r="28" spans="1:22" x14ac:dyDescent="0.25">
      <c r="A28" s="28">
        <v>18</v>
      </c>
      <c r="B28" s="50" t="s">
        <v>13</v>
      </c>
      <c r="C28" s="34" t="s">
        <v>342</v>
      </c>
      <c r="D28" s="34" t="s">
        <v>343</v>
      </c>
      <c r="E28" s="34" t="s">
        <v>62</v>
      </c>
      <c r="F28" s="34" t="s">
        <v>66</v>
      </c>
      <c r="G28" s="35">
        <v>41278</v>
      </c>
      <c r="H28" s="36" t="s">
        <v>56</v>
      </c>
      <c r="I28" s="36" t="s">
        <v>371</v>
      </c>
      <c r="J28" s="37" t="s">
        <v>329</v>
      </c>
      <c r="K28" s="37" t="s">
        <v>59</v>
      </c>
      <c r="L28" s="37"/>
      <c r="M28" s="37"/>
      <c r="N28" s="72" t="s">
        <v>347</v>
      </c>
      <c r="O28" s="71" t="s">
        <v>344</v>
      </c>
      <c r="P28" s="74">
        <v>0</v>
      </c>
      <c r="Q28" s="31">
        <f>IF(P28="","",P28/$E$9)</f>
        <v>0</v>
      </c>
      <c r="R28" s="31">
        <f>IF(P28="","",P28/$N$9)</f>
        <v>0</v>
      </c>
      <c r="S28" s="40" t="str">
        <f>IF(P28="","",IF($N$9=P28,$O$9,IF(Q28&gt;=50%,"призер","участник")))</f>
        <v>участник</v>
      </c>
      <c r="T28" s="37" t="s">
        <v>374</v>
      </c>
      <c r="U28" s="41" t="s">
        <v>54</v>
      </c>
      <c r="V28" s="42" t="s">
        <v>59</v>
      </c>
    </row>
    <row r="29" spans="1:22" x14ac:dyDescent="0.25">
      <c r="A29" s="28">
        <v>19</v>
      </c>
      <c r="B29" s="50" t="s">
        <v>13</v>
      </c>
      <c r="C29" s="34" t="s">
        <v>106</v>
      </c>
      <c r="D29" s="34" t="s">
        <v>348</v>
      </c>
      <c r="E29" s="34" t="s">
        <v>118</v>
      </c>
      <c r="F29" s="34" t="s">
        <v>66</v>
      </c>
      <c r="G29" s="35">
        <v>41410</v>
      </c>
      <c r="H29" s="36" t="s">
        <v>56</v>
      </c>
      <c r="I29" s="36" t="s">
        <v>24</v>
      </c>
      <c r="J29" s="37" t="s">
        <v>329</v>
      </c>
      <c r="K29" s="37" t="s">
        <v>59</v>
      </c>
      <c r="L29" s="37"/>
      <c r="M29" s="37"/>
      <c r="N29" s="72" t="s">
        <v>347</v>
      </c>
      <c r="O29" s="71" t="s">
        <v>349</v>
      </c>
      <c r="P29" s="74">
        <v>0</v>
      </c>
      <c r="Q29" s="31">
        <f>IF(P29="","",P29/$E$9)</f>
        <v>0</v>
      </c>
      <c r="R29" s="31">
        <f>IF(P29="","",P29/$N$9)</f>
        <v>0</v>
      </c>
      <c r="S29" s="40" t="str">
        <f>IF(P29="","",IF($N$9=P29,$O$9,IF(Q29&gt;=50%,"призер","участник")))</f>
        <v>участник</v>
      </c>
      <c r="T29" s="37" t="s">
        <v>374</v>
      </c>
      <c r="U29" s="41" t="s">
        <v>54</v>
      </c>
      <c r="V29" s="42" t="s">
        <v>59</v>
      </c>
    </row>
    <row r="30" spans="1:22" x14ac:dyDescent="0.25">
      <c r="A30" s="28">
        <v>20</v>
      </c>
      <c r="B30" s="50" t="s">
        <v>13</v>
      </c>
      <c r="C30" s="34" t="s">
        <v>351</v>
      </c>
      <c r="D30" s="34" t="s">
        <v>352</v>
      </c>
      <c r="E30" s="34" t="s">
        <v>353</v>
      </c>
      <c r="F30" s="34" t="s">
        <v>52</v>
      </c>
      <c r="G30" s="35">
        <v>41493</v>
      </c>
      <c r="H30" s="36" t="s">
        <v>56</v>
      </c>
      <c r="I30" s="36" t="s">
        <v>24</v>
      </c>
      <c r="J30" s="37" t="s">
        <v>329</v>
      </c>
      <c r="K30" s="37" t="s">
        <v>59</v>
      </c>
      <c r="L30" s="37"/>
      <c r="M30" s="37"/>
      <c r="N30" s="72" t="s">
        <v>347</v>
      </c>
      <c r="O30" s="71" t="s">
        <v>350</v>
      </c>
      <c r="P30" s="74">
        <v>0</v>
      </c>
      <c r="Q30" s="31">
        <f>IF(P30="","",P30/$E$9)</f>
        <v>0</v>
      </c>
      <c r="R30" s="31">
        <f>IF(P30="","",P30/$N$9)</f>
        <v>0</v>
      </c>
      <c r="S30" s="40" t="str">
        <f>IF(P30="","",IF($N$9=P30,$O$9,IF(Q30&gt;=50%,"призер","участник")))</f>
        <v>участник</v>
      </c>
      <c r="T30" s="37" t="s">
        <v>374</v>
      </c>
      <c r="U30" s="41" t="s">
        <v>54</v>
      </c>
      <c r="V30" s="42" t="s">
        <v>59</v>
      </c>
    </row>
    <row r="31" spans="1:22" x14ac:dyDescent="0.25">
      <c r="A31" s="28">
        <v>21</v>
      </c>
      <c r="B31" s="50" t="s">
        <v>13</v>
      </c>
      <c r="C31" s="34" t="s">
        <v>354</v>
      </c>
      <c r="D31" s="34" t="s">
        <v>355</v>
      </c>
      <c r="E31" s="34" t="s">
        <v>356</v>
      </c>
      <c r="F31" s="34" t="s">
        <v>52</v>
      </c>
      <c r="G31" s="35">
        <v>41538</v>
      </c>
      <c r="H31" s="36" t="s">
        <v>56</v>
      </c>
      <c r="I31" s="36" t="s">
        <v>24</v>
      </c>
      <c r="J31" s="37" t="s">
        <v>329</v>
      </c>
      <c r="K31" s="37" t="s">
        <v>59</v>
      </c>
      <c r="L31" s="37"/>
      <c r="M31" s="37"/>
      <c r="N31" s="72" t="s">
        <v>347</v>
      </c>
      <c r="O31" s="71" t="s">
        <v>357</v>
      </c>
      <c r="P31" s="74">
        <v>0</v>
      </c>
      <c r="Q31" s="31">
        <f>IF(P31="","",P31/$E$9)</f>
        <v>0</v>
      </c>
      <c r="R31" s="31">
        <f>IF(P31="","",P31/$N$9)</f>
        <v>0</v>
      </c>
      <c r="S31" s="40" t="str">
        <f>IF(P31="","",IF($N$9=P31,$O$9,IF(Q31&gt;=50%,"призер","участник")))</f>
        <v>участник</v>
      </c>
      <c r="T31" s="37" t="s">
        <v>374</v>
      </c>
      <c r="U31" s="41" t="s">
        <v>54</v>
      </c>
      <c r="V31" s="42" t="s">
        <v>59</v>
      </c>
    </row>
    <row r="32" spans="1:22" x14ac:dyDescent="0.25">
      <c r="A32" s="28">
        <v>22</v>
      </c>
      <c r="B32" s="50" t="s">
        <v>13</v>
      </c>
      <c r="C32" s="34" t="s">
        <v>359</v>
      </c>
      <c r="D32" s="34" t="s">
        <v>360</v>
      </c>
      <c r="E32" s="34" t="s">
        <v>297</v>
      </c>
      <c r="F32" s="34" t="s">
        <v>66</v>
      </c>
      <c r="G32" s="35">
        <v>41492</v>
      </c>
      <c r="H32" s="36" t="s">
        <v>56</v>
      </c>
      <c r="I32" s="36" t="s">
        <v>24</v>
      </c>
      <c r="J32" s="37" t="s">
        <v>329</v>
      </c>
      <c r="K32" s="37" t="s">
        <v>59</v>
      </c>
      <c r="L32" s="37"/>
      <c r="M32" s="37"/>
      <c r="N32" s="72" t="s">
        <v>347</v>
      </c>
      <c r="O32" s="71" t="s">
        <v>358</v>
      </c>
      <c r="P32" s="74">
        <v>0</v>
      </c>
      <c r="Q32" s="31">
        <f>IF(P32="","",P32/$E$9)</f>
        <v>0</v>
      </c>
      <c r="R32" s="31">
        <f>IF(P32="","",P32/$N$9)</f>
        <v>0</v>
      </c>
      <c r="S32" s="40" t="str">
        <f>IF(P32="","",IF($N$9=P32,$O$9,IF(Q32&gt;=50%,"призер","участник")))</f>
        <v>участник</v>
      </c>
      <c r="T32" s="37" t="s">
        <v>374</v>
      </c>
      <c r="U32" s="41" t="s">
        <v>54</v>
      </c>
      <c r="V32" s="42" t="s">
        <v>59</v>
      </c>
    </row>
    <row r="33" spans="1:22" x14ac:dyDescent="0.25">
      <c r="A33" s="28">
        <v>23</v>
      </c>
      <c r="B33" s="50" t="s">
        <v>13</v>
      </c>
      <c r="C33" s="34" t="s">
        <v>367</v>
      </c>
      <c r="D33" s="34" t="s">
        <v>368</v>
      </c>
      <c r="E33" s="34" t="s">
        <v>370</v>
      </c>
      <c r="F33" s="34" t="s">
        <v>52</v>
      </c>
      <c r="G33" s="35">
        <v>41500</v>
      </c>
      <c r="H33" s="36" t="s">
        <v>56</v>
      </c>
      <c r="I33" s="36" t="s">
        <v>24</v>
      </c>
      <c r="J33" s="37" t="s">
        <v>329</v>
      </c>
      <c r="K33" s="37" t="s">
        <v>59</v>
      </c>
      <c r="L33" s="37"/>
      <c r="M33" s="37"/>
      <c r="N33" s="72" t="s">
        <v>347</v>
      </c>
      <c r="O33" s="71" t="s">
        <v>366</v>
      </c>
      <c r="P33" s="74">
        <v>0</v>
      </c>
      <c r="Q33" s="31">
        <f>IF(P33="","",P33/$E$9)</f>
        <v>0</v>
      </c>
      <c r="R33" s="31">
        <f>IF(P33="","",P33/$N$9)</f>
        <v>0</v>
      </c>
      <c r="S33" s="40" t="str">
        <f>IF(P33="","",IF($N$9=P33,$O$9,IF(Q33&gt;=50%,"призер","участник")))</f>
        <v>участник</v>
      </c>
      <c r="T33" s="37" t="s">
        <v>374</v>
      </c>
      <c r="U33" s="41" t="s">
        <v>54</v>
      </c>
      <c r="V33" s="42" t="s">
        <v>59</v>
      </c>
    </row>
    <row r="35" spans="1:22" x14ac:dyDescent="0.25">
      <c r="B35" s="33" t="s">
        <v>29</v>
      </c>
      <c r="D35" s="10" t="s">
        <v>587</v>
      </c>
    </row>
    <row r="36" spans="1:22" x14ac:dyDescent="0.25">
      <c r="D36" s="10" t="s">
        <v>589</v>
      </c>
    </row>
    <row r="37" spans="1:22" x14ac:dyDescent="0.25">
      <c r="D37" s="10" t="s">
        <v>588</v>
      </c>
    </row>
    <row r="38" spans="1:22" x14ac:dyDescent="0.25">
      <c r="D38" s="10" t="s">
        <v>591</v>
      </c>
    </row>
    <row r="39" spans="1:22" x14ac:dyDescent="0.25">
      <c r="D39" s="10" t="s">
        <v>593</v>
      </c>
    </row>
  </sheetData>
  <protectedRanges>
    <protectedRange sqref="Q11:Q33" name="Диапазон1_3_1"/>
    <protectedRange sqref="R11:R33" name="Диапазон1_1_1_1"/>
    <protectedRange sqref="S11:S33" name="Диапазон1_2_1_1_1"/>
  </protectedRanges>
  <autoFilter ref="C10:V10" xr:uid="{00000000-0009-0000-0000-000002000000}"/>
  <sortState xmlns:xlrd2="http://schemas.microsoft.com/office/spreadsheetml/2017/richdata2" ref="A11:V33">
    <sortCondition descending="1" ref="P11:P33"/>
  </sortState>
  <mergeCells count="3">
    <mergeCell ref="A1:U1"/>
    <mergeCell ref="C9:D9"/>
    <mergeCell ref="C2:S2"/>
  </mergeCells>
  <conditionalFormatting sqref="C4">
    <cfRule type="expression" dxfId="27" priority="4" stopIfTrue="1">
      <formula>ISBLANK(C4)</formula>
    </cfRule>
  </conditionalFormatting>
  <conditionalFormatting sqref="C5">
    <cfRule type="expression" dxfId="26" priority="3" stopIfTrue="1">
      <formula>ISBLANK(C5)</formula>
    </cfRule>
  </conditionalFormatting>
  <conditionalFormatting sqref="C8">
    <cfRule type="expression" dxfId="25" priority="2" stopIfTrue="1">
      <formula>ISBLANK(C8)</formula>
    </cfRule>
  </conditionalFormatting>
  <conditionalFormatting sqref="E9">
    <cfRule type="expression" dxfId="24" priority="1" stopIfTrue="1">
      <formula>ISBLANK(E9)</formula>
    </cfRule>
  </conditionalFormatting>
  <dataValidations count="1">
    <dataValidation allowBlank="1" showInputMessage="1" showErrorMessage="1" sqref="C4:C8 A4:A8 F8 E9 G4:G8 B10:G10 C11:G11 E6:E7" xr:uid="{00000000-0002-0000-0200-000000000000}"/>
  </dataValidations>
  <pageMargins left="0.25" right="0.25" top="0.33" bottom="0.34" header="0.3" footer="0.3"/>
  <pageSetup paperSize="9" scale="5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46"/>
  <sheetViews>
    <sheetView topLeftCell="A15" zoomScale="90" zoomScaleNormal="90" workbookViewId="0">
      <selection activeCell="D42" sqref="D42:D46"/>
    </sheetView>
  </sheetViews>
  <sheetFormatPr defaultColWidth="9.109375" defaultRowHeight="13.8" x14ac:dyDescent="0.25"/>
  <cols>
    <col min="1" max="1" width="4.5546875" style="10" customWidth="1"/>
    <col min="2" max="2" width="19.5546875" style="10" customWidth="1"/>
    <col min="3" max="4" width="16.5546875" style="10" customWidth="1"/>
    <col min="5" max="5" width="14.44140625" style="10" customWidth="1"/>
    <col min="6" max="6" width="10.6640625" style="10" customWidth="1"/>
    <col min="7" max="7" width="12.5546875" style="10" customWidth="1"/>
    <col min="8" max="8" width="12.44140625" style="10" customWidth="1"/>
    <col min="9" max="9" width="14.109375" style="10" bestFit="1" customWidth="1"/>
    <col min="10" max="10" width="18.5546875" style="10" customWidth="1"/>
    <col min="11" max="13" width="21" style="10" customWidth="1"/>
    <col min="14" max="15" width="13.88671875" style="10" customWidth="1"/>
    <col min="16" max="16" width="10.6640625" style="10" customWidth="1"/>
    <col min="17" max="17" width="8.44140625" style="10" customWidth="1"/>
    <col min="18" max="18" width="11.6640625" style="10" customWidth="1"/>
    <col min="19" max="19" width="13" style="10" customWidth="1"/>
    <col min="20" max="20" width="38.88671875" style="10" customWidth="1"/>
    <col min="21" max="21" width="12.88671875" style="10" customWidth="1"/>
    <col min="22" max="16384" width="9.109375" style="10"/>
  </cols>
  <sheetData>
    <row r="1" spans="1:25" x14ac:dyDescent="0.2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</row>
    <row r="2" spans="1:25" ht="32.25" customHeight="1" x14ac:dyDescent="0.25">
      <c r="B2" s="11"/>
      <c r="C2" s="69" t="s">
        <v>595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12" t="s">
        <v>38</v>
      </c>
      <c r="U2" s="13">
        <f>COUNTA(P11:P40)</f>
        <v>30</v>
      </c>
    </row>
    <row r="3" spans="1:25" x14ac:dyDescent="0.25">
      <c r="B3" s="11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12"/>
      <c r="U3" s="13"/>
    </row>
    <row r="4" spans="1:25" x14ac:dyDescent="0.25">
      <c r="A4" s="48" t="s">
        <v>0</v>
      </c>
      <c r="B4" s="15"/>
      <c r="C4" s="48" t="s">
        <v>49</v>
      </c>
      <c r="E4" s="16" t="s">
        <v>26</v>
      </c>
      <c r="F4" s="16" t="s">
        <v>28</v>
      </c>
      <c r="G4" s="17"/>
      <c r="T4" s="18" t="s">
        <v>39</v>
      </c>
      <c r="U4" s="19">
        <f>COUNTIF(S11:S40,"победитель")</f>
        <v>0</v>
      </c>
    </row>
    <row r="5" spans="1:25" x14ac:dyDescent="0.25">
      <c r="A5" s="48" t="s">
        <v>43</v>
      </c>
      <c r="B5" s="15"/>
      <c r="C5" s="48" t="s">
        <v>586</v>
      </c>
      <c r="E5" s="16" t="s">
        <v>27</v>
      </c>
      <c r="F5" s="16" t="s">
        <v>24</v>
      </c>
      <c r="G5" s="17"/>
      <c r="T5" s="18" t="s">
        <v>40</v>
      </c>
      <c r="U5" s="13">
        <f>COUNTIF(S11:S40,"призер")</f>
        <v>0</v>
      </c>
    </row>
    <row r="6" spans="1:25" x14ac:dyDescent="0.25">
      <c r="A6" s="48" t="s">
        <v>1</v>
      </c>
      <c r="B6" s="15"/>
      <c r="C6" s="48" t="s">
        <v>44</v>
      </c>
      <c r="E6" s="17"/>
      <c r="G6" s="17"/>
      <c r="T6" s="18" t="s">
        <v>41</v>
      </c>
      <c r="U6" s="13">
        <f>COUNTIF(S11:S40,"участник")</f>
        <v>30</v>
      </c>
    </row>
    <row r="7" spans="1:25" x14ac:dyDescent="0.25">
      <c r="A7" s="48" t="s">
        <v>5</v>
      </c>
      <c r="B7" s="15"/>
      <c r="C7" s="48">
        <v>6</v>
      </c>
      <c r="E7" s="17"/>
      <c r="G7" s="17"/>
      <c r="S7" s="20"/>
      <c r="T7" s="18" t="s">
        <v>31</v>
      </c>
      <c r="U7" s="21">
        <v>0.45</v>
      </c>
    </row>
    <row r="8" spans="1:25" x14ac:dyDescent="0.25">
      <c r="A8" s="48" t="s">
        <v>7</v>
      </c>
      <c r="B8" s="15"/>
      <c r="C8" s="49">
        <v>45582</v>
      </c>
      <c r="F8" s="17"/>
      <c r="G8" s="17"/>
      <c r="T8" s="22" t="s">
        <v>37</v>
      </c>
      <c r="U8" s="21">
        <f>(U4+U5)/U2</f>
        <v>0</v>
      </c>
    </row>
    <row r="9" spans="1:25" x14ac:dyDescent="0.25">
      <c r="C9" s="70" t="s">
        <v>30</v>
      </c>
      <c r="D9" s="70"/>
      <c r="E9" s="14">
        <v>8</v>
      </c>
      <c r="L9" s="23"/>
      <c r="M9" s="23" t="s">
        <v>14</v>
      </c>
      <c r="N9" s="24">
        <f>MAX(P11:P40)</f>
        <v>2</v>
      </c>
      <c r="O9" s="25" t="str">
        <f>IF(N9*100/E9&gt;=50,"победитель","участник")</f>
        <v>участник</v>
      </c>
      <c r="S9" s="26">
        <f>U8-45%</f>
        <v>-0.45</v>
      </c>
      <c r="T9" s="18" t="s">
        <v>32</v>
      </c>
      <c r="U9" s="27">
        <f>IF((U2*S9)&gt;0,(U2*S9),0)</f>
        <v>0</v>
      </c>
    </row>
    <row r="10" spans="1:25" ht="82.8" x14ac:dyDescent="0.25">
      <c r="A10" s="28" t="s">
        <v>6</v>
      </c>
      <c r="B10" s="9" t="s">
        <v>8</v>
      </c>
      <c r="C10" s="9" t="s">
        <v>2</v>
      </c>
      <c r="D10" s="9" t="s">
        <v>3</v>
      </c>
      <c r="E10" s="9" t="s">
        <v>4</v>
      </c>
      <c r="F10" s="9" t="s">
        <v>25</v>
      </c>
      <c r="G10" s="9" t="s">
        <v>9</v>
      </c>
      <c r="H10" s="9" t="s">
        <v>19</v>
      </c>
      <c r="I10" s="9" t="s">
        <v>20</v>
      </c>
      <c r="J10" s="9" t="s">
        <v>21</v>
      </c>
      <c r="K10" s="9" t="s">
        <v>10</v>
      </c>
      <c r="L10" s="9" t="s">
        <v>46</v>
      </c>
      <c r="M10" s="9" t="s">
        <v>47</v>
      </c>
      <c r="N10" s="9" t="s">
        <v>22</v>
      </c>
      <c r="O10" s="29" t="s">
        <v>17</v>
      </c>
      <c r="P10" s="9" t="s">
        <v>23</v>
      </c>
      <c r="Q10" s="9" t="s">
        <v>15</v>
      </c>
      <c r="R10" s="9" t="s">
        <v>16</v>
      </c>
      <c r="S10" s="9" t="s">
        <v>18</v>
      </c>
      <c r="T10" s="9" t="s">
        <v>11</v>
      </c>
      <c r="U10" s="9" t="s">
        <v>12</v>
      </c>
      <c r="V10" s="9" t="s">
        <v>45</v>
      </c>
      <c r="W10" s="30"/>
      <c r="X10" s="30"/>
      <c r="Y10" s="30"/>
    </row>
    <row r="11" spans="1:25" s="32" customFormat="1" ht="12.9" customHeight="1" x14ac:dyDescent="0.25">
      <c r="A11" s="28">
        <v>1</v>
      </c>
      <c r="B11" s="50" t="s">
        <v>13</v>
      </c>
      <c r="C11" s="34" t="s">
        <v>494</v>
      </c>
      <c r="D11" s="34" t="s">
        <v>495</v>
      </c>
      <c r="E11" s="34" t="s">
        <v>96</v>
      </c>
      <c r="F11" s="34" t="s">
        <v>66</v>
      </c>
      <c r="G11" s="55">
        <v>40884</v>
      </c>
      <c r="H11" s="56" t="s">
        <v>462</v>
      </c>
      <c r="I11" s="36" t="s">
        <v>24</v>
      </c>
      <c r="J11" s="37" t="s">
        <v>227</v>
      </c>
      <c r="K11" s="37" t="s">
        <v>59</v>
      </c>
      <c r="L11" s="77"/>
      <c r="M11" s="37"/>
      <c r="N11" s="38" t="s">
        <v>599</v>
      </c>
      <c r="O11" s="38" t="s">
        <v>493</v>
      </c>
      <c r="P11" s="39">
        <v>2</v>
      </c>
      <c r="Q11" s="31">
        <f>IF(P11="","",P11/$E$9)</f>
        <v>0.25</v>
      </c>
      <c r="R11" s="31">
        <f>IF(P11="","",P11/$N$9)</f>
        <v>1</v>
      </c>
      <c r="S11" s="40" t="str">
        <f>IF(P11="","",IF($N$9=P11,$O$9,IF(Q11&gt;=50%,"призер","участник")))</f>
        <v>участник</v>
      </c>
      <c r="T11" s="37" t="s">
        <v>464</v>
      </c>
      <c r="U11" s="41" t="s">
        <v>54</v>
      </c>
      <c r="V11" s="42" t="s">
        <v>465</v>
      </c>
    </row>
    <row r="12" spans="1:25" s="32" customFormat="1" ht="12.9" customHeight="1" x14ac:dyDescent="0.25">
      <c r="A12" s="28">
        <v>2</v>
      </c>
      <c r="B12" s="50" t="s">
        <v>13</v>
      </c>
      <c r="C12" s="60" t="s">
        <v>548</v>
      </c>
      <c r="D12" s="34" t="s">
        <v>450</v>
      </c>
      <c r="E12" s="34" t="s">
        <v>543</v>
      </c>
      <c r="F12" s="34" t="s">
        <v>52</v>
      </c>
      <c r="G12" s="55">
        <v>41067</v>
      </c>
      <c r="H12" s="56" t="s">
        <v>462</v>
      </c>
      <c r="I12" s="36" t="s">
        <v>24</v>
      </c>
      <c r="J12" s="37" t="s">
        <v>227</v>
      </c>
      <c r="K12" s="37" t="s">
        <v>59</v>
      </c>
      <c r="L12" s="37"/>
      <c r="M12" s="37"/>
      <c r="N12" s="38" t="s">
        <v>599</v>
      </c>
      <c r="O12" s="38" t="s">
        <v>554</v>
      </c>
      <c r="P12" s="39">
        <v>2</v>
      </c>
      <c r="Q12" s="31">
        <f>IF(P12="","",P12/$E$9)</f>
        <v>0.25</v>
      </c>
      <c r="R12" s="31">
        <f>IF(P12="","",P12/$N$9)</f>
        <v>1</v>
      </c>
      <c r="S12" s="40" t="str">
        <f>IF(P12="","",IF($N$9=P12,$O$9,IF(Q12&gt;=50%,"призер","участник")))</f>
        <v>участник</v>
      </c>
      <c r="T12" s="37" t="s">
        <v>464</v>
      </c>
      <c r="U12" s="41" t="s">
        <v>54</v>
      </c>
      <c r="V12" s="42" t="s">
        <v>465</v>
      </c>
    </row>
    <row r="13" spans="1:25" x14ac:dyDescent="0.25">
      <c r="A13" s="28">
        <v>3</v>
      </c>
      <c r="B13" s="50" t="s">
        <v>13</v>
      </c>
      <c r="C13" s="34" t="s">
        <v>506</v>
      </c>
      <c r="D13" s="34" t="s">
        <v>161</v>
      </c>
      <c r="E13" s="34" t="s">
        <v>141</v>
      </c>
      <c r="F13" s="34" t="s">
        <v>66</v>
      </c>
      <c r="G13" s="55">
        <v>41148</v>
      </c>
      <c r="H13" s="56" t="s">
        <v>462</v>
      </c>
      <c r="I13" s="36" t="s">
        <v>24</v>
      </c>
      <c r="J13" s="37" t="s">
        <v>227</v>
      </c>
      <c r="K13" s="37" t="s">
        <v>59</v>
      </c>
      <c r="L13" s="37"/>
      <c r="M13" s="37"/>
      <c r="N13" s="38" t="s">
        <v>599</v>
      </c>
      <c r="O13" s="38" t="s">
        <v>512</v>
      </c>
      <c r="P13" s="39">
        <v>1</v>
      </c>
      <c r="Q13" s="31">
        <f>IF(P13="","",P13/$E$9)</f>
        <v>0.125</v>
      </c>
      <c r="R13" s="31">
        <f>IF(P13="","",P13/$N$9)</f>
        <v>0.5</v>
      </c>
      <c r="S13" s="40" t="str">
        <f>IF(P13="","",IF($N$9=P13,$O$9,IF(Q13&gt;=50%,"призер","участник")))</f>
        <v>участник</v>
      </c>
      <c r="T13" s="37" t="s">
        <v>464</v>
      </c>
      <c r="U13" s="41" t="s">
        <v>54</v>
      </c>
      <c r="V13" s="42" t="s">
        <v>465</v>
      </c>
      <c r="W13" s="32"/>
    </row>
    <row r="14" spans="1:25" x14ac:dyDescent="0.25">
      <c r="A14" s="28">
        <v>4</v>
      </c>
      <c r="B14" s="50" t="s">
        <v>13</v>
      </c>
      <c r="C14" s="60" t="s">
        <v>518</v>
      </c>
      <c r="D14" s="59" t="s">
        <v>519</v>
      </c>
      <c r="E14" s="59" t="s">
        <v>520</v>
      </c>
      <c r="F14" s="34" t="s">
        <v>52</v>
      </c>
      <c r="G14" s="35">
        <v>1</v>
      </c>
      <c r="H14" s="56" t="s">
        <v>462</v>
      </c>
      <c r="I14" s="36" t="s">
        <v>24</v>
      </c>
      <c r="J14" s="37" t="s">
        <v>227</v>
      </c>
      <c r="K14" s="37" t="s">
        <v>59</v>
      </c>
      <c r="L14" s="37"/>
      <c r="M14" s="37"/>
      <c r="N14" s="38" t="s">
        <v>599</v>
      </c>
      <c r="O14" s="38" t="s">
        <v>527</v>
      </c>
      <c r="P14" s="39">
        <v>1</v>
      </c>
      <c r="Q14" s="31">
        <f>IF(P14="","",P14/$E$9)</f>
        <v>0.125</v>
      </c>
      <c r="R14" s="31">
        <f>IF(P14="","",P14/$N$9)</f>
        <v>0.5</v>
      </c>
      <c r="S14" s="40" t="str">
        <f>IF(P14="","",IF($N$9=P14,$O$9,IF(Q14&gt;=50%,"призер","участник")))</f>
        <v>участник</v>
      </c>
      <c r="T14" s="37" t="s">
        <v>464</v>
      </c>
      <c r="U14" s="41" t="s">
        <v>54</v>
      </c>
      <c r="V14" s="42" t="s">
        <v>465</v>
      </c>
      <c r="W14" s="32"/>
    </row>
    <row r="15" spans="1:25" x14ac:dyDescent="0.25">
      <c r="A15" s="28">
        <v>5</v>
      </c>
      <c r="B15" s="58" t="s">
        <v>13</v>
      </c>
      <c r="C15" s="34" t="s">
        <v>521</v>
      </c>
      <c r="D15" s="34" t="s">
        <v>83</v>
      </c>
      <c r="E15" s="60" t="s">
        <v>297</v>
      </c>
      <c r="F15" s="34" t="s">
        <v>66</v>
      </c>
      <c r="G15" s="35">
        <v>41162</v>
      </c>
      <c r="H15" s="56" t="s">
        <v>462</v>
      </c>
      <c r="I15" s="36" t="s">
        <v>24</v>
      </c>
      <c r="J15" s="37" t="s">
        <v>227</v>
      </c>
      <c r="K15" s="37" t="s">
        <v>59</v>
      </c>
      <c r="L15" s="37"/>
      <c r="M15" s="37"/>
      <c r="N15" s="38" t="s">
        <v>599</v>
      </c>
      <c r="O15" s="38" t="s">
        <v>528</v>
      </c>
      <c r="P15" s="39">
        <v>1</v>
      </c>
      <c r="Q15" s="31">
        <f>IF(P15="","",P15/$E$9)</f>
        <v>0.125</v>
      </c>
      <c r="R15" s="31">
        <f>IF(P15="","",P15/$N$9)</f>
        <v>0.5</v>
      </c>
      <c r="S15" s="40" t="str">
        <f>IF(P15="","",IF($N$9=P15,$O$9,IF(Q15&gt;=50%,"призер","участник")))</f>
        <v>участник</v>
      </c>
      <c r="T15" s="37" t="s">
        <v>464</v>
      </c>
      <c r="U15" s="41" t="s">
        <v>54</v>
      </c>
      <c r="V15" s="42" t="s">
        <v>465</v>
      </c>
      <c r="W15" s="32"/>
    </row>
    <row r="16" spans="1:25" x14ac:dyDescent="0.25">
      <c r="A16" s="28">
        <v>6</v>
      </c>
      <c r="B16" s="58" t="s">
        <v>13</v>
      </c>
      <c r="C16" s="61" t="s">
        <v>522</v>
      </c>
      <c r="D16" s="34" t="s">
        <v>523</v>
      </c>
      <c r="E16" s="34" t="s">
        <v>204</v>
      </c>
      <c r="F16" s="34" t="s">
        <v>52</v>
      </c>
      <c r="G16" s="55">
        <v>41065</v>
      </c>
      <c r="H16" s="56" t="s">
        <v>462</v>
      </c>
      <c r="I16" s="36" t="s">
        <v>24</v>
      </c>
      <c r="J16" s="37" t="s">
        <v>227</v>
      </c>
      <c r="K16" s="37" t="s">
        <v>59</v>
      </c>
      <c r="L16" s="37"/>
      <c r="M16" s="37"/>
      <c r="N16" s="38" t="s">
        <v>599</v>
      </c>
      <c r="O16" s="38" t="s">
        <v>529</v>
      </c>
      <c r="P16" s="39">
        <v>1</v>
      </c>
      <c r="Q16" s="31">
        <f>IF(P16="","",P16/$E$9)</f>
        <v>0.125</v>
      </c>
      <c r="R16" s="31">
        <f>IF(P16="","",P16/$N$9)</f>
        <v>0.5</v>
      </c>
      <c r="S16" s="40" t="str">
        <f>IF(P16="","",IF($N$9=P16,$O$9,IF(Q16&gt;=50%,"призер","участник")))</f>
        <v>участник</v>
      </c>
      <c r="T16" s="37" t="s">
        <v>464</v>
      </c>
      <c r="U16" s="41" t="s">
        <v>54</v>
      </c>
      <c r="V16" s="42" t="s">
        <v>465</v>
      </c>
      <c r="W16" s="32"/>
    </row>
    <row r="17" spans="1:23" x14ac:dyDescent="0.25">
      <c r="A17" s="28">
        <v>7</v>
      </c>
      <c r="B17" s="58" t="s">
        <v>13</v>
      </c>
      <c r="C17" s="61" t="s">
        <v>524</v>
      </c>
      <c r="D17" s="34" t="s">
        <v>525</v>
      </c>
      <c r="E17" s="34" t="s">
        <v>526</v>
      </c>
      <c r="F17" s="63" t="s">
        <v>52</v>
      </c>
      <c r="G17" s="55">
        <v>41314</v>
      </c>
      <c r="H17" s="36" t="s">
        <v>462</v>
      </c>
      <c r="I17" s="36" t="s">
        <v>24</v>
      </c>
      <c r="J17" s="37" t="s">
        <v>227</v>
      </c>
      <c r="K17" s="37" t="s">
        <v>59</v>
      </c>
      <c r="L17" s="37"/>
      <c r="M17" s="37"/>
      <c r="N17" s="38" t="s">
        <v>599</v>
      </c>
      <c r="O17" s="38" t="s">
        <v>530</v>
      </c>
      <c r="P17" s="39">
        <v>1</v>
      </c>
      <c r="Q17" s="31">
        <f>IF(P17="","",P17/$E$9)</f>
        <v>0.125</v>
      </c>
      <c r="R17" s="31">
        <f>IF(P17="","",P17/$N$9)</f>
        <v>0.5</v>
      </c>
      <c r="S17" s="40" t="str">
        <f>IF(P17="","",IF($N$9=P17,$O$9,IF(Q17&gt;=50%,"призер","участник")))</f>
        <v>участник</v>
      </c>
      <c r="T17" s="37" t="s">
        <v>464</v>
      </c>
      <c r="U17" s="41" t="s">
        <v>54</v>
      </c>
      <c r="V17" s="42" t="s">
        <v>465</v>
      </c>
      <c r="W17" s="32"/>
    </row>
    <row r="18" spans="1:23" x14ac:dyDescent="0.25">
      <c r="A18" s="28">
        <v>8</v>
      </c>
      <c r="B18" s="58" t="s">
        <v>13</v>
      </c>
      <c r="C18" s="61" t="s">
        <v>544</v>
      </c>
      <c r="D18" s="60" t="s">
        <v>537</v>
      </c>
      <c r="E18" s="34" t="s">
        <v>538</v>
      </c>
      <c r="F18" s="63" t="s">
        <v>66</v>
      </c>
      <c r="G18" s="62">
        <v>41040</v>
      </c>
      <c r="H18" s="36" t="s">
        <v>462</v>
      </c>
      <c r="I18" s="36" t="s">
        <v>24</v>
      </c>
      <c r="J18" s="37" t="s">
        <v>227</v>
      </c>
      <c r="K18" s="37" t="s">
        <v>59</v>
      </c>
      <c r="L18" s="37"/>
      <c r="M18" s="37"/>
      <c r="N18" s="38" t="s">
        <v>600</v>
      </c>
      <c r="O18" s="38" t="s">
        <v>549</v>
      </c>
      <c r="P18" s="39">
        <v>1</v>
      </c>
      <c r="Q18" s="31">
        <f>IF(P18="","",P18/$E$9)</f>
        <v>0.125</v>
      </c>
      <c r="R18" s="31">
        <f>IF(P18="","",P18/$N$9)</f>
        <v>0.5</v>
      </c>
      <c r="S18" s="40" t="str">
        <f>IF(P18="","",IF($N$9=P18,$O$9,IF(Q18&gt;=50%,"призер","участник")))</f>
        <v>участник</v>
      </c>
      <c r="T18" s="37" t="s">
        <v>464</v>
      </c>
      <c r="U18" s="41" t="s">
        <v>54</v>
      </c>
      <c r="V18" s="42" t="s">
        <v>465</v>
      </c>
      <c r="W18" s="32"/>
    </row>
    <row r="19" spans="1:23" x14ac:dyDescent="0.25">
      <c r="A19" s="28">
        <v>9</v>
      </c>
      <c r="B19" s="58" t="s">
        <v>13</v>
      </c>
      <c r="C19" s="61" t="s">
        <v>545</v>
      </c>
      <c r="D19" s="67" t="s">
        <v>539</v>
      </c>
      <c r="E19" s="34" t="s">
        <v>540</v>
      </c>
      <c r="F19" s="63" t="s">
        <v>52</v>
      </c>
      <c r="G19" s="62">
        <v>41152</v>
      </c>
      <c r="H19" s="36" t="s">
        <v>462</v>
      </c>
      <c r="I19" s="36" t="s">
        <v>24</v>
      </c>
      <c r="J19" s="37" t="s">
        <v>227</v>
      </c>
      <c r="K19" s="37" t="s">
        <v>59</v>
      </c>
      <c r="L19" s="37"/>
      <c r="M19" s="37"/>
      <c r="N19" s="38" t="s">
        <v>600</v>
      </c>
      <c r="O19" s="38" t="s">
        <v>550</v>
      </c>
      <c r="P19" s="39">
        <v>1</v>
      </c>
      <c r="Q19" s="31">
        <f>IF(P19="","",P19/$E$9)</f>
        <v>0.125</v>
      </c>
      <c r="R19" s="31">
        <f>IF(P19="","",P19/$N$9)</f>
        <v>0.5</v>
      </c>
      <c r="S19" s="40" t="str">
        <f>IF(P19="","",IF($N$9=P19,$O$9,IF(Q19&gt;=50%,"призер","участник")))</f>
        <v>участник</v>
      </c>
      <c r="T19" s="37" t="s">
        <v>464</v>
      </c>
      <c r="U19" s="41" t="s">
        <v>54</v>
      </c>
      <c r="V19" s="42" t="s">
        <v>465</v>
      </c>
      <c r="W19" s="32"/>
    </row>
    <row r="20" spans="1:23" x14ac:dyDescent="0.25">
      <c r="A20" s="28">
        <v>10</v>
      </c>
      <c r="B20" s="58" t="s">
        <v>13</v>
      </c>
      <c r="C20" s="61" t="s">
        <v>385</v>
      </c>
      <c r="D20" s="67" t="s">
        <v>161</v>
      </c>
      <c r="E20" s="46" t="s">
        <v>410</v>
      </c>
      <c r="F20" s="64" t="s">
        <v>66</v>
      </c>
      <c r="G20" s="62">
        <v>41247</v>
      </c>
      <c r="H20" s="36" t="s">
        <v>462</v>
      </c>
      <c r="I20" s="36" t="s">
        <v>24</v>
      </c>
      <c r="J20" s="37" t="s">
        <v>227</v>
      </c>
      <c r="K20" s="37" t="s">
        <v>59</v>
      </c>
      <c r="L20" s="42"/>
      <c r="M20" s="42"/>
      <c r="N20" s="38" t="s">
        <v>600</v>
      </c>
      <c r="O20" s="38" t="s">
        <v>551</v>
      </c>
      <c r="P20" s="39">
        <v>1</v>
      </c>
      <c r="Q20" s="31">
        <f>IF(P20="","",P20/$E$9)</f>
        <v>0.125</v>
      </c>
      <c r="R20" s="31">
        <f>IF(P20="","",P20/$N$9)</f>
        <v>0.5</v>
      </c>
      <c r="S20" s="40" t="str">
        <f>IF(P20="","",IF($N$9=P20,$O$9,IF(Q20&gt;=50%,"призер","участник")))</f>
        <v>участник</v>
      </c>
      <c r="T20" s="37" t="s">
        <v>464</v>
      </c>
      <c r="U20" s="41" t="s">
        <v>54</v>
      </c>
      <c r="V20" s="42" t="s">
        <v>465</v>
      </c>
      <c r="W20" s="32"/>
    </row>
    <row r="21" spans="1:23" x14ac:dyDescent="0.25">
      <c r="A21" s="28">
        <v>11</v>
      </c>
      <c r="B21" s="58" t="s">
        <v>13</v>
      </c>
      <c r="C21" s="61" t="s">
        <v>546</v>
      </c>
      <c r="D21" s="67" t="s">
        <v>138</v>
      </c>
      <c r="E21" s="34" t="s">
        <v>541</v>
      </c>
      <c r="F21" s="63" t="s">
        <v>66</v>
      </c>
      <c r="G21" s="62">
        <v>41208</v>
      </c>
      <c r="H21" s="36" t="s">
        <v>462</v>
      </c>
      <c r="I21" s="36" t="s">
        <v>24</v>
      </c>
      <c r="J21" s="37" t="s">
        <v>227</v>
      </c>
      <c r="K21" s="37" t="s">
        <v>59</v>
      </c>
      <c r="L21" s="37"/>
      <c r="M21" s="37"/>
      <c r="N21" s="38" t="s">
        <v>600</v>
      </c>
      <c r="O21" s="38" t="s">
        <v>552</v>
      </c>
      <c r="P21" s="39">
        <v>1</v>
      </c>
      <c r="Q21" s="31">
        <f>IF(P21="","",P21/$E$9)</f>
        <v>0.125</v>
      </c>
      <c r="R21" s="31">
        <f>IF(P21="","",P21/$N$9)</f>
        <v>0.5</v>
      </c>
      <c r="S21" s="40" t="str">
        <f>IF(P21="","",IF($N$9=P21,$O$9,IF(Q21&gt;=50%,"призер","участник")))</f>
        <v>участник</v>
      </c>
      <c r="T21" s="37" t="s">
        <v>464</v>
      </c>
      <c r="U21" s="41" t="s">
        <v>54</v>
      </c>
      <c r="V21" s="42" t="s">
        <v>465</v>
      </c>
      <c r="W21" s="32"/>
    </row>
    <row r="22" spans="1:23" x14ac:dyDescent="0.25">
      <c r="A22" s="28">
        <v>12</v>
      </c>
      <c r="B22" s="58" t="s">
        <v>13</v>
      </c>
      <c r="C22" s="34" t="s">
        <v>459</v>
      </c>
      <c r="D22" s="65" t="s">
        <v>460</v>
      </c>
      <c r="E22" s="34" t="s">
        <v>461</v>
      </c>
      <c r="F22" s="63" t="s">
        <v>52</v>
      </c>
      <c r="G22" s="35">
        <v>41177</v>
      </c>
      <c r="H22" s="36" t="s">
        <v>462</v>
      </c>
      <c r="I22" s="36" t="s">
        <v>24</v>
      </c>
      <c r="J22" s="37" t="s">
        <v>227</v>
      </c>
      <c r="K22" s="37" t="s">
        <v>59</v>
      </c>
      <c r="L22" s="78"/>
      <c r="M22" s="37"/>
      <c r="N22" s="38" t="s">
        <v>598</v>
      </c>
      <c r="O22" s="38" t="s">
        <v>463</v>
      </c>
      <c r="P22" s="39">
        <v>0</v>
      </c>
      <c r="Q22" s="31">
        <f>IF(P22="","",P22/$E$9)</f>
        <v>0</v>
      </c>
      <c r="R22" s="31">
        <f>IF(P22="","",P22/$N$9)</f>
        <v>0</v>
      </c>
      <c r="S22" s="40" t="str">
        <f>IF(P22="","",IF($N$9=P22,$O$9,IF(Q22&gt;=50%,"призер","участник")))</f>
        <v>участник</v>
      </c>
      <c r="T22" s="37" t="s">
        <v>464</v>
      </c>
      <c r="U22" s="41" t="s">
        <v>54</v>
      </c>
      <c r="V22" s="42" t="s">
        <v>465</v>
      </c>
      <c r="W22" s="32"/>
    </row>
    <row r="23" spans="1:23" x14ac:dyDescent="0.25">
      <c r="A23" s="28">
        <v>13</v>
      </c>
      <c r="B23" s="58" t="s">
        <v>13</v>
      </c>
      <c r="C23" s="34" t="s">
        <v>466</v>
      </c>
      <c r="D23" s="65" t="s">
        <v>467</v>
      </c>
      <c r="E23" s="34" t="s">
        <v>468</v>
      </c>
      <c r="F23" s="63" t="s">
        <v>52</v>
      </c>
      <c r="G23" s="55">
        <v>41122</v>
      </c>
      <c r="H23" s="36" t="s">
        <v>462</v>
      </c>
      <c r="I23" s="36" t="s">
        <v>24</v>
      </c>
      <c r="J23" s="37" t="s">
        <v>227</v>
      </c>
      <c r="K23" s="37" t="s">
        <v>59</v>
      </c>
      <c r="L23" s="37"/>
      <c r="M23" s="37"/>
      <c r="N23" s="38" t="s">
        <v>600</v>
      </c>
      <c r="O23" s="38" t="s">
        <v>469</v>
      </c>
      <c r="P23" s="39">
        <v>0</v>
      </c>
      <c r="Q23" s="31">
        <f>IF(P23="","",P23/$E$9)</f>
        <v>0</v>
      </c>
      <c r="R23" s="31">
        <f>IF(P23="","",P23/$N$9)</f>
        <v>0</v>
      </c>
      <c r="S23" s="40" t="str">
        <f>IF(P23="","",IF($N$9=P23,$O$9,IF(Q23&gt;=50%,"призер","участник")))</f>
        <v>участник</v>
      </c>
      <c r="T23" s="37" t="s">
        <v>464</v>
      </c>
      <c r="U23" s="41" t="s">
        <v>54</v>
      </c>
      <c r="V23" s="42" t="s">
        <v>465</v>
      </c>
      <c r="W23" s="32"/>
    </row>
    <row r="24" spans="1:23" x14ac:dyDescent="0.25">
      <c r="A24" s="28">
        <v>14</v>
      </c>
      <c r="B24" s="58" t="s">
        <v>13</v>
      </c>
      <c r="C24" s="60" t="s">
        <v>470</v>
      </c>
      <c r="D24" s="65" t="s">
        <v>471</v>
      </c>
      <c r="E24" s="34" t="s">
        <v>472</v>
      </c>
      <c r="F24" s="63" t="s">
        <v>52</v>
      </c>
      <c r="G24" s="55">
        <v>40877</v>
      </c>
      <c r="H24" s="36" t="s">
        <v>462</v>
      </c>
      <c r="I24" s="36" t="s">
        <v>24</v>
      </c>
      <c r="J24" s="37" t="s">
        <v>227</v>
      </c>
      <c r="K24" s="37" t="s">
        <v>59</v>
      </c>
      <c r="L24" s="44"/>
      <c r="M24" s="44"/>
      <c r="N24" s="38" t="s">
        <v>598</v>
      </c>
      <c r="O24" s="38" t="s">
        <v>473</v>
      </c>
      <c r="P24" s="39">
        <v>0</v>
      </c>
      <c r="Q24" s="31">
        <f>IF(P24="","",P24/$E$9)</f>
        <v>0</v>
      </c>
      <c r="R24" s="31">
        <f>IF(P24="","",P24/$N$9)</f>
        <v>0</v>
      </c>
      <c r="S24" s="40" t="str">
        <f>IF(P24="","",IF($N$9=P24,$O$9,IF(Q24&gt;=50%,"призер","участник")))</f>
        <v>участник</v>
      </c>
      <c r="T24" s="37" t="s">
        <v>464</v>
      </c>
      <c r="U24" s="41" t="s">
        <v>54</v>
      </c>
      <c r="V24" s="42" t="s">
        <v>465</v>
      </c>
      <c r="W24" s="32"/>
    </row>
    <row r="25" spans="1:23" x14ac:dyDescent="0.25">
      <c r="A25" s="28">
        <v>15</v>
      </c>
      <c r="B25" s="58" t="s">
        <v>13</v>
      </c>
      <c r="C25" s="60" t="s">
        <v>474</v>
      </c>
      <c r="D25" s="65" t="s">
        <v>475</v>
      </c>
      <c r="E25" s="34" t="s">
        <v>476</v>
      </c>
      <c r="F25" s="63" t="s">
        <v>66</v>
      </c>
      <c r="G25" s="35">
        <v>41242</v>
      </c>
      <c r="H25" s="36" t="s">
        <v>462</v>
      </c>
      <c r="I25" s="36" t="s">
        <v>24</v>
      </c>
      <c r="J25" s="37" t="s">
        <v>227</v>
      </c>
      <c r="K25" s="37" t="s">
        <v>59</v>
      </c>
      <c r="L25" s="37"/>
      <c r="M25" s="37"/>
      <c r="N25" s="38" t="s">
        <v>599</v>
      </c>
      <c r="O25" s="38" t="s">
        <v>477</v>
      </c>
      <c r="P25" s="39">
        <v>0</v>
      </c>
      <c r="Q25" s="31">
        <f>IF(P25="","",P25/$E$9)</f>
        <v>0</v>
      </c>
      <c r="R25" s="31">
        <f>IF(P25="","",P25/$N$9)</f>
        <v>0</v>
      </c>
      <c r="S25" s="40" t="str">
        <f>IF(P25="","",IF($N$9=P25,$O$9,IF(Q25&gt;=50%,"призер","участник")))</f>
        <v>участник</v>
      </c>
      <c r="T25" s="37" t="s">
        <v>464</v>
      </c>
      <c r="U25" s="41" t="s">
        <v>54</v>
      </c>
      <c r="V25" s="42" t="s">
        <v>465</v>
      </c>
      <c r="W25" s="32"/>
    </row>
    <row r="26" spans="1:23" x14ac:dyDescent="0.25">
      <c r="A26" s="28">
        <v>16</v>
      </c>
      <c r="B26" s="58" t="s">
        <v>13</v>
      </c>
      <c r="C26" s="60" t="s">
        <v>478</v>
      </c>
      <c r="D26" s="65" t="s">
        <v>479</v>
      </c>
      <c r="E26" s="34" t="s">
        <v>91</v>
      </c>
      <c r="F26" s="63" t="s">
        <v>66</v>
      </c>
      <c r="G26" s="35">
        <v>40905</v>
      </c>
      <c r="H26" s="36" t="s">
        <v>462</v>
      </c>
      <c r="I26" s="36" t="s">
        <v>24</v>
      </c>
      <c r="J26" s="37" t="s">
        <v>227</v>
      </c>
      <c r="K26" s="37" t="s">
        <v>59</v>
      </c>
      <c r="L26" s="37"/>
      <c r="M26" s="37"/>
      <c r="N26" s="38" t="s">
        <v>598</v>
      </c>
      <c r="O26" s="38" t="s">
        <v>480</v>
      </c>
      <c r="P26" s="39">
        <v>0</v>
      </c>
      <c r="Q26" s="31">
        <f>IF(P26="","",P26/$E$9)</f>
        <v>0</v>
      </c>
      <c r="R26" s="31">
        <f>IF(P26="","",P26/$N$9)</f>
        <v>0</v>
      </c>
      <c r="S26" s="40" t="str">
        <f>IF(P26="","",IF($N$9=P26,$O$9,IF(Q26&gt;=50%,"призер","участник")))</f>
        <v>участник</v>
      </c>
      <c r="T26" s="37" t="s">
        <v>464</v>
      </c>
      <c r="U26" s="41" t="s">
        <v>54</v>
      </c>
      <c r="V26" s="42" t="s">
        <v>465</v>
      </c>
      <c r="W26" s="32"/>
    </row>
    <row r="27" spans="1:23" x14ac:dyDescent="0.25">
      <c r="A27" s="28">
        <v>17</v>
      </c>
      <c r="B27" s="58" t="s">
        <v>13</v>
      </c>
      <c r="C27" s="60" t="s">
        <v>482</v>
      </c>
      <c r="D27" s="65" t="s">
        <v>483</v>
      </c>
      <c r="E27" s="34" t="s">
        <v>484</v>
      </c>
      <c r="F27" s="63" t="s">
        <v>52</v>
      </c>
      <c r="G27" s="55">
        <v>41033</v>
      </c>
      <c r="H27" s="36" t="s">
        <v>462</v>
      </c>
      <c r="I27" s="36" t="s">
        <v>24</v>
      </c>
      <c r="J27" s="37" t="s">
        <v>227</v>
      </c>
      <c r="K27" s="37" t="s">
        <v>59</v>
      </c>
      <c r="L27" s="37"/>
      <c r="M27" s="37"/>
      <c r="N27" s="38" t="s">
        <v>598</v>
      </c>
      <c r="O27" s="38" t="s">
        <v>481</v>
      </c>
      <c r="P27" s="39">
        <v>0</v>
      </c>
      <c r="Q27" s="31">
        <f>IF(P27="","",P27/$E$9)</f>
        <v>0</v>
      </c>
      <c r="R27" s="31">
        <f>IF(P27="","",P27/$N$9)</f>
        <v>0</v>
      </c>
      <c r="S27" s="40" t="str">
        <f>IF(P27="","",IF($N$9=P27,$O$9,IF(Q27&gt;=50%,"призер","участник")))</f>
        <v>участник</v>
      </c>
      <c r="T27" s="37" t="s">
        <v>464</v>
      </c>
      <c r="U27" s="41" t="s">
        <v>54</v>
      </c>
      <c r="V27" s="42" t="s">
        <v>465</v>
      </c>
      <c r="W27" s="32"/>
    </row>
    <row r="28" spans="1:23" x14ac:dyDescent="0.25">
      <c r="A28" s="28">
        <v>18</v>
      </c>
      <c r="B28" s="58" t="s">
        <v>13</v>
      </c>
      <c r="C28" s="34" t="s">
        <v>154</v>
      </c>
      <c r="D28" s="65" t="s">
        <v>485</v>
      </c>
      <c r="E28" s="76" t="s">
        <v>158</v>
      </c>
      <c r="F28" s="63" t="s">
        <v>66</v>
      </c>
      <c r="G28" s="53">
        <v>41048</v>
      </c>
      <c r="H28" s="36" t="s">
        <v>462</v>
      </c>
      <c r="I28" s="36" t="s">
        <v>24</v>
      </c>
      <c r="J28" s="37" t="s">
        <v>227</v>
      </c>
      <c r="K28" s="37" t="s">
        <v>59</v>
      </c>
      <c r="L28" s="37"/>
      <c r="M28" s="37"/>
      <c r="N28" s="38" t="s">
        <v>598</v>
      </c>
      <c r="O28" s="38" t="s">
        <v>486</v>
      </c>
      <c r="P28" s="39">
        <v>0</v>
      </c>
      <c r="Q28" s="31">
        <f>IF(P28="","",P28/$E$9)</f>
        <v>0</v>
      </c>
      <c r="R28" s="31">
        <f>IF(P28="","",P28/$N$9)</f>
        <v>0</v>
      </c>
      <c r="S28" s="40" t="str">
        <f>IF(P28="","",IF($N$9=P28,$O$9,IF(Q28&gt;=50%,"призер","участник")))</f>
        <v>участник</v>
      </c>
      <c r="T28" s="37" t="s">
        <v>464</v>
      </c>
      <c r="U28" s="41" t="s">
        <v>54</v>
      </c>
      <c r="V28" s="42" t="s">
        <v>465</v>
      </c>
      <c r="W28" s="32"/>
    </row>
    <row r="29" spans="1:23" x14ac:dyDescent="0.25">
      <c r="A29" s="28">
        <v>19</v>
      </c>
      <c r="B29" s="58" t="s">
        <v>13</v>
      </c>
      <c r="C29" s="61" t="s">
        <v>487</v>
      </c>
      <c r="D29" s="67" t="s">
        <v>488</v>
      </c>
      <c r="E29" s="34" t="s">
        <v>131</v>
      </c>
      <c r="F29" s="63" t="s">
        <v>52</v>
      </c>
      <c r="G29" s="57">
        <v>40946</v>
      </c>
      <c r="H29" s="36" t="s">
        <v>462</v>
      </c>
      <c r="I29" s="36" t="s">
        <v>24</v>
      </c>
      <c r="J29" s="37" t="s">
        <v>227</v>
      </c>
      <c r="K29" s="37" t="s">
        <v>59</v>
      </c>
      <c r="L29" s="37"/>
      <c r="M29" s="37"/>
      <c r="N29" s="38" t="s">
        <v>598</v>
      </c>
      <c r="O29" s="38" t="s">
        <v>489</v>
      </c>
      <c r="P29" s="39">
        <v>0</v>
      </c>
      <c r="Q29" s="31">
        <f>IF(P29="","",P29/$E$9)</f>
        <v>0</v>
      </c>
      <c r="R29" s="31">
        <f>IF(P29="","",P29/$N$9)</f>
        <v>0</v>
      </c>
      <c r="S29" s="40" t="str">
        <f>IF(P29="","",IF($N$9=P29,$O$9,IF(Q29&gt;=50%,"призер","участник")))</f>
        <v>участник</v>
      </c>
      <c r="T29" s="37" t="s">
        <v>464</v>
      </c>
      <c r="U29" s="41" t="s">
        <v>54</v>
      </c>
      <c r="V29" s="42" t="s">
        <v>465</v>
      </c>
      <c r="W29" s="32"/>
    </row>
    <row r="30" spans="1:23" x14ac:dyDescent="0.25">
      <c r="A30" s="28">
        <v>20</v>
      </c>
      <c r="B30" s="58" t="s">
        <v>13</v>
      </c>
      <c r="C30" s="34" t="s">
        <v>490</v>
      </c>
      <c r="D30" s="65" t="s">
        <v>491</v>
      </c>
      <c r="E30" s="76" t="s">
        <v>75</v>
      </c>
      <c r="F30" s="63" t="s">
        <v>52</v>
      </c>
      <c r="G30" s="54">
        <v>41115</v>
      </c>
      <c r="H30" s="36" t="s">
        <v>462</v>
      </c>
      <c r="I30" s="36" t="s">
        <v>24</v>
      </c>
      <c r="J30" s="37" t="s">
        <v>227</v>
      </c>
      <c r="K30" s="37" t="s">
        <v>59</v>
      </c>
      <c r="L30" s="37"/>
      <c r="M30" s="37"/>
      <c r="N30" s="38" t="s">
        <v>598</v>
      </c>
      <c r="O30" s="38" t="s">
        <v>492</v>
      </c>
      <c r="P30" s="39">
        <v>0</v>
      </c>
      <c r="Q30" s="31">
        <f>IF(P30="","",P30/$E$9)</f>
        <v>0</v>
      </c>
      <c r="R30" s="31">
        <f>IF(P30="","",P30/$N$9)</f>
        <v>0</v>
      </c>
      <c r="S30" s="40" t="str">
        <f>IF(P30="","",IF($N$9=P30,$O$9,IF(Q30&gt;=50%,"призер","участник")))</f>
        <v>участник</v>
      </c>
      <c r="T30" s="37" t="s">
        <v>464</v>
      </c>
      <c r="U30" s="41" t="s">
        <v>54</v>
      </c>
      <c r="V30" s="42" t="s">
        <v>465</v>
      </c>
      <c r="W30" s="32"/>
    </row>
    <row r="31" spans="1:23" x14ac:dyDescent="0.25">
      <c r="A31" s="28">
        <v>21</v>
      </c>
      <c r="B31" s="58" t="s">
        <v>13</v>
      </c>
      <c r="C31" s="34" t="s">
        <v>497</v>
      </c>
      <c r="D31" s="65" t="s">
        <v>498</v>
      </c>
      <c r="E31" s="34" t="s">
        <v>499</v>
      </c>
      <c r="F31" s="63" t="s">
        <v>52</v>
      </c>
      <c r="G31" s="55">
        <v>40961</v>
      </c>
      <c r="H31" s="36" t="s">
        <v>462</v>
      </c>
      <c r="I31" s="36" t="s">
        <v>24</v>
      </c>
      <c r="J31" s="37" t="s">
        <v>227</v>
      </c>
      <c r="K31" s="37" t="s">
        <v>59</v>
      </c>
      <c r="L31" s="37"/>
      <c r="M31" s="37"/>
      <c r="N31" s="38" t="s">
        <v>599</v>
      </c>
      <c r="O31" s="38" t="s">
        <v>496</v>
      </c>
      <c r="P31" s="39">
        <v>0</v>
      </c>
      <c r="Q31" s="31">
        <f>IF(P31="","",P31/$E$9)</f>
        <v>0</v>
      </c>
      <c r="R31" s="31">
        <f>IF(P31="","",P31/$N$9)</f>
        <v>0</v>
      </c>
      <c r="S31" s="40" t="str">
        <f>IF(P31="","",IF($N$9=P31,$O$9,IF(Q31&gt;=50%,"призер","участник")))</f>
        <v>участник</v>
      </c>
      <c r="T31" s="37" t="s">
        <v>464</v>
      </c>
      <c r="U31" s="41" t="s">
        <v>54</v>
      </c>
      <c r="V31" s="42" t="s">
        <v>465</v>
      </c>
    </row>
    <row r="32" spans="1:23" x14ac:dyDescent="0.25">
      <c r="A32" s="28">
        <v>22</v>
      </c>
      <c r="B32" s="58" t="s">
        <v>13</v>
      </c>
      <c r="C32" s="34" t="s">
        <v>500</v>
      </c>
      <c r="D32" s="65" t="s">
        <v>501</v>
      </c>
      <c r="E32" s="34" t="s">
        <v>502</v>
      </c>
      <c r="F32" s="63" t="s">
        <v>52</v>
      </c>
      <c r="G32" s="55">
        <v>41131</v>
      </c>
      <c r="H32" s="36" t="s">
        <v>462</v>
      </c>
      <c r="I32" s="36" t="s">
        <v>24</v>
      </c>
      <c r="J32" s="37" t="s">
        <v>227</v>
      </c>
      <c r="K32" s="37" t="s">
        <v>59</v>
      </c>
      <c r="L32" s="37"/>
      <c r="M32" s="37"/>
      <c r="N32" s="38" t="s">
        <v>599</v>
      </c>
      <c r="O32" s="38" t="s">
        <v>509</v>
      </c>
      <c r="P32" s="39">
        <v>0</v>
      </c>
      <c r="Q32" s="31">
        <f>IF(P32="","",P32/$E$9)</f>
        <v>0</v>
      </c>
      <c r="R32" s="31">
        <f>IF(P32="","",P32/$N$9)</f>
        <v>0</v>
      </c>
      <c r="S32" s="40" t="str">
        <f>IF(P32="","",IF($N$9=P32,$O$9,IF(Q32&gt;=50%,"призер","участник")))</f>
        <v>участник</v>
      </c>
      <c r="T32" s="37" t="s">
        <v>464</v>
      </c>
      <c r="U32" s="41" t="s">
        <v>54</v>
      </c>
      <c r="V32" s="42" t="s">
        <v>465</v>
      </c>
    </row>
    <row r="33" spans="1:22" x14ac:dyDescent="0.25">
      <c r="A33" s="28">
        <v>23</v>
      </c>
      <c r="B33" s="58" t="s">
        <v>13</v>
      </c>
      <c r="C33" s="34" t="s">
        <v>503</v>
      </c>
      <c r="D33" s="65" t="s">
        <v>504</v>
      </c>
      <c r="E33" s="34" t="s">
        <v>84</v>
      </c>
      <c r="F33" s="63" t="s">
        <v>66</v>
      </c>
      <c r="G33" s="55">
        <v>41208</v>
      </c>
      <c r="H33" s="36" t="s">
        <v>462</v>
      </c>
      <c r="I33" s="36" t="s">
        <v>24</v>
      </c>
      <c r="J33" s="37" t="s">
        <v>227</v>
      </c>
      <c r="K33" s="37" t="s">
        <v>59</v>
      </c>
      <c r="L33" s="37"/>
      <c r="M33" s="37"/>
      <c r="N33" s="38" t="s">
        <v>599</v>
      </c>
      <c r="O33" s="38" t="s">
        <v>510</v>
      </c>
      <c r="P33" s="39">
        <v>0</v>
      </c>
      <c r="Q33" s="31">
        <f>IF(P33="","",P33/$E$9)</f>
        <v>0</v>
      </c>
      <c r="R33" s="31">
        <f>IF(P33="","",P33/$N$9)</f>
        <v>0</v>
      </c>
      <c r="S33" s="40" t="str">
        <f>IF(P33="","",IF($N$9=P33,$O$9,IF(Q33&gt;=50%,"призер","участник")))</f>
        <v>участник</v>
      </c>
      <c r="T33" s="37" t="s">
        <v>464</v>
      </c>
      <c r="U33" s="41" t="s">
        <v>54</v>
      </c>
      <c r="V33" s="42" t="s">
        <v>465</v>
      </c>
    </row>
    <row r="34" spans="1:22" x14ac:dyDescent="0.25">
      <c r="A34" s="28">
        <v>24</v>
      </c>
      <c r="B34" s="58" t="s">
        <v>13</v>
      </c>
      <c r="C34" s="34" t="s">
        <v>505</v>
      </c>
      <c r="D34" s="65" t="s">
        <v>363</v>
      </c>
      <c r="E34" s="34" t="s">
        <v>208</v>
      </c>
      <c r="F34" s="63" t="s">
        <v>52</v>
      </c>
      <c r="G34" s="55">
        <v>41108</v>
      </c>
      <c r="H34" s="36" t="s">
        <v>462</v>
      </c>
      <c r="I34" s="36" t="s">
        <v>24</v>
      </c>
      <c r="J34" s="37" t="s">
        <v>227</v>
      </c>
      <c r="K34" s="37" t="s">
        <v>59</v>
      </c>
      <c r="L34" s="37"/>
      <c r="M34" s="37"/>
      <c r="N34" s="38" t="s">
        <v>599</v>
      </c>
      <c r="O34" s="38" t="s">
        <v>511</v>
      </c>
      <c r="P34" s="39">
        <v>0</v>
      </c>
      <c r="Q34" s="31">
        <f>IF(P34="","",P34/$E$9)</f>
        <v>0</v>
      </c>
      <c r="R34" s="31">
        <f>IF(P34="","",P34/$N$9)</f>
        <v>0</v>
      </c>
      <c r="S34" s="40" t="str">
        <f>IF(P34="","",IF($N$9=P34,$O$9,IF(Q34&gt;=50%,"призер","участник")))</f>
        <v>участник</v>
      </c>
      <c r="T34" s="37" t="s">
        <v>464</v>
      </c>
      <c r="U34" s="41" t="s">
        <v>54</v>
      </c>
      <c r="V34" s="42" t="s">
        <v>465</v>
      </c>
    </row>
    <row r="35" spans="1:22" x14ac:dyDescent="0.25">
      <c r="A35" s="28">
        <v>25</v>
      </c>
      <c r="B35" s="58" t="s">
        <v>13</v>
      </c>
      <c r="C35" s="34" t="s">
        <v>507</v>
      </c>
      <c r="D35" s="65" t="s">
        <v>209</v>
      </c>
      <c r="E35" s="34" t="s">
        <v>131</v>
      </c>
      <c r="F35" s="63" t="s">
        <v>52</v>
      </c>
      <c r="G35" s="55">
        <v>41154</v>
      </c>
      <c r="H35" s="36" t="s">
        <v>462</v>
      </c>
      <c r="I35" s="36" t="s">
        <v>24</v>
      </c>
      <c r="J35" s="37" t="s">
        <v>227</v>
      </c>
      <c r="K35" s="37" t="s">
        <v>59</v>
      </c>
      <c r="L35" s="37"/>
      <c r="M35" s="37"/>
      <c r="N35" s="38" t="s">
        <v>599</v>
      </c>
      <c r="O35" s="38" t="s">
        <v>513</v>
      </c>
      <c r="P35" s="39">
        <v>0</v>
      </c>
      <c r="Q35" s="31">
        <f>IF(P35="","",P35/$E$9)</f>
        <v>0</v>
      </c>
      <c r="R35" s="31">
        <f>IF(P35="","",P35/$N$9)</f>
        <v>0</v>
      </c>
      <c r="S35" s="40" t="str">
        <f>IF(P35="","",IF($N$9=P35,$O$9,IF(Q35&gt;=50%,"призер","участник")))</f>
        <v>участник</v>
      </c>
      <c r="T35" s="37" t="s">
        <v>464</v>
      </c>
      <c r="U35" s="41" t="s">
        <v>54</v>
      </c>
      <c r="V35" s="42" t="s">
        <v>465</v>
      </c>
    </row>
    <row r="36" spans="1:22" x14ac:dyDescent="0.25">
      <c r="A36" s="28">
        <v>26</v>
      </c>
      <c r="B36" s="58" t="s">
        <v>13</v>
      </c>
      <c r="C36" s="34" t="s">
        <v>144</v>
      </c>
      <c r="D36" s="65" t="s">
        <v>391</v>
      </c>
      <c r="E36" s="34" t="s">
        <v>508</v>
      </c>
      <c r="F36" s="63" t="s">
        <v>66</v>
      </c>
      <c r="G36" s="57">
        <v>40894</v>
      </c>
      <c r="H36" s="36" t="s">
        <v>462</v>
      </c>
      <c r="I36" s="36" t="s">
        <v>24</v>
      </c>
      <c r="J36" s="37" t="s">
        <v>227</v>
      </c>
      <c r="K36" s="37" t="s">
        <v>59</v>
      </c>
      <c r="L36" s="37"/>
      <c r="M36" s="37"/>
      <c r="N36" s="38" t="s">
        <v>599</v>
      </c>
      <c r="O36" s="38" t="s">
        <v>514</v>
      </c>
      <c r="P36" s="39">
        <v>0</v>
      </c>
      <c r="Q36" s="31">
        <f>IF(P36="","",P36/$E$9)</f>
        <v>0</v>
      </c>
      <c r="R36" s="31">
        <f>IF(P36="","",P36/$N$9)</f>
        <v>0</v>
      </c>
      <c r="S36" s="40" t="str">
        <f>IF(P36="","",IF($N$9=P36,$O$9,IF(Q36&gt;=50%,"призер","участник")))</f>
        <v>участник</v>
      </c>
      <c r="T36" s="37" t="s">
        <v>464</v>
      </c>
      <c r="U36" s="41" t="s">
        <v>54</v>
      </c>
      <c r="V36" s="42" t="s">
        <v>465</v>
      </c>
    </row>
    <row r="37" spans="1:22" x14ac:dyDescent="0.25">
      <c r="A37" s="28">
        <v>27</v>
      </c>
      <c r="B37" s="58" t="s">
        <v>13</v>
      </c>
      <c r="C37" s="34" t="s">
        <v>199</v>
      </c>
      <c r="D37" s="65" t="s">
        <v>515</v>
      </c>
      <c r="E37" s="60" t="s">
        <v>516</v>
      </c>
      <c r="F37" s="63" t="s">
        <v>66</v>
      </c>
      <c r="G37" s="55">
        <v>40990</v>
      </c>
      <c r="H37" s="36" t="s">
        <v>462</v>
      </c>
      <c r="I37" s="36" t="s">
        <v>24</v>
      </c>
      <c r="J37" s="37" t="s">
        <v>227</v>
      </c>
      <c r="K37" s="37" t="s">
        <v>59</v>
      </c>
      <c r="L37" s="37"/>
      <c r="M37" s="37"/>
      <c r="N37" s="38" t="s">
        <v>599</v>
      </c>
      <c r="O37" s="38" t="s">
        <v>517</v>
      </c>
      <c r="P37" s="39">
        <v>0</v>
      </c>
      <c r="Q37" s="31">
        <f>IF(P37="","",P37/$E$9)</f>
        <v>0</v>
      </c>
      <c r="R37" s="31">
        <f>IF(P37="","",P37/$N$9)</f>
        <v>0</v>
      </c>
      <c r="S37" s="40" t="str">
        <f>IF(P37="","",IF($N$9=P37,$O$9,IF(Q37&gt;=50%,"призер","участник")))</f>
        <v>участник</v>
      </c>
      <c r="T37" s="37" t="s">
        <v>464</v>
      </c>
      <c r="U37" s="41" t="s">
        <v>54</v>
      </c>
      <c r="V37" s="42" t="s">
        <v>465</v>
      </c>
    </row>
    <row r="38" spans="1:22" x14ac:dyDescent="0.25">
      <c r="A38" s="28">
        <v>28</v>
      </c>
      <c r="B38" s="58" t="s">
        <v>13</v>
      </c>
      <c r="C38" s="34" t="s">
        <v>531</v>
      </c>
      <c r="D38" s="65" t="s">
        <v>197</v>
      </c>
      <c r="E38" s="34" t="s">
        <v>532</v>
      </c>
      <c r="F38" s="63" t="s">
        <v>52</v>
      </c>
      <c r="G38" s="55">
        <v>40999</v>
      </c>
      <c r="H38" s="36" t="s">
        <v>462</v>
      </c>
      <c r="I38" s="36" t="s">
        <v>24</v>
      </c>
      <c r="J38" s="37" t="s">
        <v>227</v>
      </c>
      <c r="K38" s="37" t="s">
        <v>59</v>
      </c>
      <c r="L38" s="37"/>
      <c r="M38" s="37"/>
      <c r="N38" s="38" t="s">
        <v>599</v>
      </c>
      <c r="O38" s="38" t="s">
        <v>533</v>
      </c>
      <c r="P38" s="39">
        <v>0</v>
      </c>
      <c r="Q38" s="31">
        <f>IF(P38="","",P38/$E$9)</f>
        <v>0</v>
      </c>
      <c r="R38" s="31">
        <f>IF(P38="","",P38/$N$9)</f>
        <v>0</v>
      </c>
      <c r="S38" s="40" t="str">
        <f>IF(P38="","",IF($N$9=P38,$O$9,IF(Q38&gt;=50%,"призер","участник")))</f>
        <v>участник</v>
      </c>
      <c r="T38" s="37" t="s">
        <v>464</v>
      </c>
      <c r="U38" s="41" t="s">
        <v>54</v>
      </c>
      <c r="V38" s="42" t="s">
        <v>465</v>
      </c>
    </row>
    <row r="39" spans="1:22" x14ac:dyDescent="0.25">
      <c r="A39" s="28">
        <v>29</v>
      </c>
      <c r="B39" s="58" t="s">
        <v>13</v>
      </c>
      <c r="C39" s="61" t="s">
        <v>535</v>
      </c>
      <c r="D39" s="66" t="s">
        <v>536</v>
      </c>
      <c r="E39" s="34" t="s">
        <v>429</v>
      </c>
      <c r="F39" s="63" t="s">
        <v>66</v>
      </c>
      <c r="G39" s="62">
        <v>41065</v>
      </c>
      <c r="H39" s="36" t="s">
        <v>462</v>
      </c>
      <c r="I39" s="36" t="s">
        <v>24</v>
      </c>
      <c r="J39" s="37" t="s">
        <v>227</v>
      </c>
      <c r="K39" s="37" t="s">
        <v>59</v>
      </c>
      <c r="L39" s="37"/>
      <c r="M39" s="37"/>
      <c r="N39" s="38" t="s">
        <v>600</v>
      </c>
      <c r="O39" s="38" t="s">
        <v>534</v>
      </c>
      <c r="P39" s="39">
        <v>0</v>
      </c>
      <c r="Q39" s="31">
        <f>IF(P39="","",P39/$E$9)</f>
        <v>0</v>
      </c>
      <c r="R39" s="31">
        <f>IF(P39="","",P39/$N$9)</f>
        <v>0</v>
      </c>
      <c r="S39" s="40" t="str">
        <f>IF(P39="","",IF($N$9=P39,$O$9,IF(Q39&gt;=50%,"призер","участник")))</f>
        <v>участник</v>
      </c>
      <c r="T39" s="37" t="s">
        <v>464</v>
      </c>
      <c r="U39" s="41" t="s">
        <v>54</v>
      </c>
      <c r="V39" s="42" t="s">
        <v>465</v>
      </c>
    </row>
    <row r="40" spans="1:22" x14ac:dyDescent="0.25">
      <c r="A40" s="28">
        <v>30</v>
      </c>
      <c r="B40" s="58" t="s">
        <v>13</v>
      </c>
      <c r="C40" s="61" t="s">
        <v>547</v>
      </c>
      <c r="D40" s="67" t="s">
        <v>542</v>
      </c>
      <c r="E40" s="34" t="s">
        <v>141</v>
      </c>
      <c r="F40" s="63" t="s">
        <v>66</v>
      </c>
      <c r="G40" s="62">
        <v>40998</v>
      </c>
      <c r="H40" s="36" t="s">
        <v>462</v>
      </c>
      <c r="I40" s="36" t="s">
        <v>24</v>
      </c>
      <c r="J40" s="37" t="s">
        <v>227</v>
      </c>
      <c r="K40" s="37" t="s">
        <v>59</v>
      </c>
      <c r="L40" s="37"/>
      <c r="M40" s="37"/>
      <c r="N40" s="38" t="s">
        <v>600</v>
      </c>
      <c r="O40" s="38" t="s">
        <v>553</v>
      </c>
      <c r="P40" s="39">
        <v>0</v>
      </c>
      <c r="Q40" s="31">
        <f>IF(P40="","",P40/$E$9)</f>
        <v>0</v>
      </c>
      <c r="R40" s="31">
        <f>IF(P40="","",P40/$N$9)</f>
        <v>0</v>
      </c>
      <c r="S40" s="40" t="str">
        <f>IF(P40="","",IF($N$9=P40,$O$9,IF(Q40&gt;=50%,"призер","участник")))</f>
        <v>участник</v>
      </c>
      <c r="T40" s="37" t="s">
        <v>464</v>
      </c>
      <c r="U40" s="41" t="s">
        <v>54</v>
      </c>
      <c r="V40" s="42" t="s">
        <v>465</v>
      </c>
    </row>
    <row r="42" spans="1:22" x14ac:dyDescent="0.25">
      <c r="B42" s="33" t="s">
        <v>29</v>
      </c>
      <c r="D42" s="10" t="s">
        <v>587</v>
      </c>
    </row>
    <row r="43" spans="1:22" x14ac:dyDescent="0.25">
      <c r="D43" s="10" t="s">
        <v>589</v>
      </c>
    </row>
    <row r="44" spans="1:22" x14ac:dyDescent="0.25">
      <c r="D44" s="10" t="s">
        <v>591</v>
      </c>
    </row>
    <row r="45" spans="1:22" x14ac:dyDescent="0.25">
      <c r="D45" s="10" t="s">
        <v>596</v>
      </c>
    </row>
    <row r="46" spans="1:22" x14ac:dyDescent="0.25">
      <c r="D46" s="10" t="s">
        <v>597</v>
      </c>
    </row>
  </sheetData>
  <protectedRanges>
    <protectedRange sqref="Q11:Q40" name="Диапазон1_3_1"/>
    <protectedRange sqref="R11:R40" name="Диапазон1_1_1_1"/>
    <protectedRange sqref="S11:S40" name="Диапазон1_2_1_1_1"/>
  </protectedRanges>
  <autoFilter ref="C10:V10" xr:uid="{00000000-0009-0000-0000-000003000000}"/>
  <sortState xmlns:xlrd2="http://schemas.microsoft.com/office/spreadsheetml/2017/richdata2" ref="A11:V40">
    <sortCondition descending="1" ref="P11:P40"/>
  </sortState>
  <mergeCells count="3">
    <mergeCell ref="A1:U1"/>
    <mergeCell ref="C9:D9"/>
    <mergeCell ref="C2:S2"/>
  </mergeCells>
  <conditionalFormatting sqref="C4">
    <cfRule type="expression" dxfId="23" priority="4" stopIfTrue="1">
      <formula>ISBLANK(C4)</formula>
    </cfRule>
  </conditionalFormatting>
  <conditionalFormatting sqref="C5">
    <cfRule type="expression" dxfId="22" priority="3" stopIfTrue="1">
      <formula>ISBLANK(C5)</formula>
    </cfRule>
  </conditionalFormatting>
  <conditionalFormatting sqref="C8">
    <cfRule type="expression" dxfId="21" priority="2" stopIfTrue="1">
      <formula>ISBLANK(C8)</formula>
    </cfRule>
  </conditionalFormatting>
  <conditionalFormatting sqref="E9">
    <cfRule type="expression" dxfId="20" priority="1" stopIfTrue="1">
      <formula>ISBLANK(E9)</formula>
    </cfRule>
  </conditionalFormatting>
  <dataValidations count="1">
    <dataValidation allowBlank="1" showInputMessage="1" showErrorMessage="1" sqref="C4:C8 A4:A8 F8 E9 G4:G8 B10:G10 C11:G11 E6:E7" xr:uid="{00000000-0002-0000-0300-000000000000}"/>
  </dataValidations>
  <pageMargins left="0.25" right="0.25" top="0.33" bottom="0.34" header="0.3" footer="0.3"/>
  <pageSetup paperSize="9" scale="5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61"/>
  <sheetViews>
    <sheetView topLeftCell="A32" zoomScaleNormal="100" workbookViewId="0">
      <selection activeCell="D57" sqref="D57:D61"/>
    </sheetView>
  </sheetViews>
  <sheetFormatPr defaultColWidth="9.109375" defaultRowHeight="13.8" x14ac:dyDescent="0.25"/>
  <cols>
    <col min="1" max="1" width="4.5546875" style="10" customWidth="1"/>
    <col min="2" max="2" width="19.5546875" style="10" customWidth="1"/>
    <col min="3" max="4" width="16.5546875" style="10" customWidth="1"/>
    <col min="5" max="5" width="14.44140625" style="10" customWidth="1"/>
    <col min="6" max="6" width="10.6640625" style="10" customWidth="1"/>
    <col min="7" max="7" width="12.5546875" style="10" customWidth="1"/>
    <col min="8" max="8" width="12.44140625" style="10" customWidth="1"/>
    <col min="9" max="9" width="14.109375" style="10" bestFit="1" customWidth="1"/>
    <col min="10" max="10" width="18.5546875" style="10" customWidth="1"/>
    <col min="11" max="13" width="21" style="10" customWidth="1"/>
    <col min="14" max="15" width="13.88671875" style="10" customWidth="1"/>
    <col min="16" max="16" width="10.6640625" style="10" customWidth="1"/>
    <col min="17" max="18" width="8.44140625" style="10" customWidth="1"/>
    <col min="19" max="19" width="13" style="10" customWidth="1"/>
    <col min="20" max="20" width="38.88671875" style="10" customWidth="1"/>
    <col min="21" max="21" width="12.88671875" style="10" customWidth="1"/>
    <col min="22" max="16384" width="9.109375" style="10"/>
  </cols>
  <sheetData>
    <row r="1" spans="1:25" x14ac:dyDescent="0.2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</row>
    <row r="2" spans="1:25" ht="32.25" customHeight="1" x14ac:dyDescent="0.25">
      <c r="B2" s="11"/>
      <c r="C2" s="69" t="s">
        <v>601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12" t="s">
        <v>38</v>
      </c>
      <c r="U2" s="13">
        <f>COUNTA(P11:P55)</f>
        <v>45</v>
      </c>
    </row>
    <row r="3" spans="1:25" x14ac:dyDescent="0.25">
      <c r="B3" s="11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12"/>
      <c r="U3" s="13"/>
    </row>
    <row r="4" spans="1:25" x14ac:dyDescent="0.25">
      <c r="A4" s="48" t="s">
        <v>0</v>
      </c>
      <c r="B4" s="15"/>
      <c r="C4" s="48" t="s">
        <v>49</v>
      </c>
      <c r="E4" s="16" t="s">
        <v>26</v>
      </c>
      <c r="F4" s="16" t="s">
        <v>28</v>
      </c>
      <c r="G4" s="17"/>
      <c r="T4" s="18" t="s">
        <v>39</v>
      </c>
      <c r="U4" s="19">
        <f>COUNTIF(S11:S55,"победитель")</f>
        <v>1</v>
      </c>
    </row>
    <row r="5" spans="1:25" x14ac:dyDescent="0.25">
      <c r="A5" s="48" t="s">
        <v>43</v>
      </c>
      <c r="B5" s="15"/>
      <c r="C5" s="48" t="s">
        <v>586</v>
      </c>
      <c r="E5" s="16" t="s">
        <v>27</v>
      </c>
      <c r="F5" s="16" t="s">
        <v>24</v>
      </c>
      <c r="G5" s="17"/>
      <c r="T5" s="18" t="s">
        <v>40</v>
      </c>
      <c r="U5" s="13">
        <f>COUNTIF(S11:S55,"призер")</f>
        <v>0</v>
      </c>
    </row>
    <row r="6" spans="1:25" x14ac:dyDescent="0.25">
      <c r="A6" s="48" t="s">
        <v>1</v>
      </c>
      <c r="B6" s="15"/>
      <c r="C6" s="48" t="s">
        <v>44</v>
      </c>
      <c r="E6" s="17"/>
      <c r="G6" s="17"/>
      <c r="T6" s="18" t="s">
        <v>41</v>
      </c>
      <c r="U6" s="13">
        <f>COUNTIF(S11:S55,"участник")</f>
        <v>44</v>
      </c>
    </row>
    <row r="7" spans="1:25" x14ac:dyDescent="0.25">
      <c r="A7" s="48" t="s">
        <v>5</v>
      </c>
      <c r="B7" s="15"/>
      <c r="C7" s="48">
        <v>7</v>
      </c>
      <c r="E7" s="17"/>
      <c r="G7" s="17"/>
      <c r="S7" s="20"/>
      <c r="T7" s="18" t="s">
        <v>31</v>
      </c>
      <c r="U7" s="21">
        <v>0.45</v>
      </c>
    </row>
    <row r="8" spans="1:25" x14ac:dyDescent="0.25">
      <c r="A8" s="48" t="s">
        <v>7</v>
      </c>
      <c r="B8" s="15"/>
      <c r="C8" s="49">
        <v>45583</v>
      </c>
      <c r="F8" s="17"/>
      <c r="G8" s="17"/>
      <c r="T8" s="22" t="s">
        <v>37</v>
      </c>
      <c r="U8" s="21">
        <f>(U4+U5)/U2</f>
        <v>2.2222222222222223E-2</v>
      </c>
    </row>
    <row r="9" spans="1:25" x14ac:dyDescent="0.25">
      <c r="C9" s="70" t="s">
        <v>30</v>
      </c>
      <c r="D9" s="70"/>
      <c r="E9" s="14">
        <v>8</v>
      </c>
      <c r="L9" s="23"/>
      <c r="M9" s="23" t="s">
        <v>14</v>
      </c>
      <c r="N9" s="24">
        <f>MAX(P11:P55)</f>
        <v>4</v>
      </c>
      <c r="O9" s="25" t="str">
        <f>IF(N9*100/E9&gt;=50,"победитель","участник")</f>
        <v>победитель</v>
      </c>
      <c r="S9" s="26">
        <f>U8-45%</f>
        <v>-0.42777777777777781</v>
      </c>
      <c r="T9" s="18" t="s">
        <v>32</v>
      </c>
      <c r="U9" s="27">
        <f>IF((U2*S9)&gt;0,(U2*S9),0)</f>
        <v>0</v>
      </c>
    </row>
    <row r="10" spans="1:25" ht="82.8" x14ac:dyDescent="0.25">
      <c r="A10" s="28" t="s">
        <v>6</v>
      </c>
      <c r="B10" s="9" t="s">
        <v>8</v>
      </c>
      <c r="C10" s="9" t="s">
        <v>2</v>
      </c>
      <c r="D10" s="9" t="s">
        <v>3</v>
      </c>
      <c r="E10" s="9" t="s">
        <v>4</v>
      </c>
      <c r="F10" s="9" t="s">
        <v>25</v>
      </c>
      <c r="G10" s="9" t="s">
        <v>9</v>
      </c>
      <c r="H10" s="9" t="s">
        <v>19</v>
      </c>
      <c r="I10" s="9" t="s">
        <v>20</v>
      </c>
      <c r="J10" s="9" t="s">
        <v>21</v>
      </c>
      <c r="K10" s="9" t="s">
        <v>10</v>
      </c>
      <c r="L10" s="9" t="s">
        <v>46</v>
      </c>
      <c r="M10" s="9" t="s">
        <v>47</v>
      </c>
      <c r="N10" s="9" t="s">
        <v>22</v>
      </c>
      <c r="O10" s="29" t="s">
        <v>17</v>
      </c>
      <c r="P10" s="9" t="s">
        <v>23</v>
      </c>
      <c r="Q10" s="9" t="s">
        <v>15</v>
      </c>
      <c r="R10" s="9" t="s">
        <v>16</v>
      </c>
      <c r="S10" s="9" t="s">
        <v>18</v>
      </c>
      <c r="T10" s="9" t="s">
        <v>11</v>
      </c>
      <c r="U10" s="9" t="s">
        <v>12</v>
      </c>
      <c r="V10" s="9" t="s">
        <v>45</v>
      </c>
      <c r="W10" s="30"/>
      <c r="X10" s="30"/>
      <c r="Y10" s="30"/>
    </row>
    <row r="11" spans="1:25" s="32" customFormat="1" ht="12.9" customHeight="1" x14ac:dyDescent="0.25">
      <c r="A11" s="28">
        <v>1</v>
      </c>
      <c r="B11" s="50" t="s">
        <v>13</v>
      </c>
      <c r="C11" s="34" t="s">
        <v>110</v>
      </c>
      <c r="D11" s="34" t="s">
        <v>111</v>
      </c>
      <c r="E11" s="34" t="s">
        <v>75</v>
      </c>
      <c r="F11" s="34" t="s">
        <v>52</v>
      </c>
      <c r="G11" s="35">
        <v>2011</v>
      </c>
      <c r="H11" s="36" t="s">
        <v>56</v>
      </c>
      <c r="I11" s="36" t="s">
        <v>24</v>
      </c>
      <c r="J11" s="37" t="s">
        <v>227</v>
      </c>
      <c r="K11" s="37" t="s">
        <v>57</v>
      </c>
      <c r="L11" s="37"/>
      <c r="M11" s="37"/>
      <c r="N11" s="72" t="s">
        <v>109</v>
      </c>
      <c r="O11" s="79" t="s">
        <v>247</v>
      </c>
      <c r="P11" s="74">
        <v>4</v>
      </c>
      <c r="Q11" s="31">
        <f>IF(P11="","",P11/$E$9)</f>
        <v>0.5</v>
      </c>
      <c r="R11" s="31">
        <f>IF(P11="","",P11/$N$9)</f>
        <v>1</v>
      </c>
      <c r="S11" s="40" t="str">
        <f>IF(P11="","",IF($N$9=P11,$O$9,IF(Q11&gt;=50%,"призер","участник")))</f>
        <v>победитель</v>
      </c>
      <c r="T11" s="37" t="s">
        <v>151</v>
      </c>
      <c r="U11" s="41" t="s">
        <v>54</v>
      </c>
      <c r="V11" s="42" t="s">
        <v>59</v>
      </c>
    </row>
    <row r="12" spans="1:25" s="32" customFormat="1" ht="12.9" customHeight="1" x14ac:dyDescent="0.25">
      <c r="A12" s="28">
        <v>2</v>
      </c>
      <c r="B12" s="50" t="s">
        <v>13</v>
      </c>
      <c r="C12" s="34" t="s">
        <v>63</v>
      </c>
      <c r="D12" s="34" t="s">
        <v>64</v>
      </c>
      <c r="E12" s="34" t="s">
        <v>65</v>
      </c>
      <c r="F12" s="34" t="s">
        <v>66</v>
      </c>
      <c r="G12" s="43">
        <v>40618</v>
      </c>
      <c r="H12" s="36" t="s">
        <v>56</v>
      </c>
      <c r="I12" s="36" t="s">
        <v>24</v>
      </c>
      <c r="J12" s="44" t="s">
        <v>227</v>
      </c>
      <c r="K12" s="44" t="s">
        <v>57</v>
      </c>
      <c r="L12" s="44"/>
      <c r="M12" s="44"/>
      <c r="N12" s="73" t="s">
        <v>58</v>
      </c>
      <c r="O12" s="79" t="s">
        <v>230</v>
      </c>
      <c r="P12" s="74">
        <v>2</v>
      </c>
      <c r="Q12" s="31">
        <f>IF(P12="","",P12/$E$9)</f>
        <v>0.25</v>
      </c>
      <c r="R12" s="31">
        <f>IF(P12="","",P12/$N$9)</f>
        <v>0.5</v>
      </c>
      <c r="S12" s="40" t="str">
        <f>IF(P12="","",IF($N$9=P12,$O$9,IF(Q12&gt;=50%,"призер","участник")))</f>
        <v>участник</v>
      </c>
      <c r="T12" s="37" t="s">
        <v>53</v>
      </c>
      <c r="U12" s="41" t="s">
        <v>54</v>
      </c>
      <c r="V12" s="42" t="s">
        <v>59</v>
      </c>
    </row>
    <row r="13" spans="1:25" x14ac:dyDescent="0.25">
      <c r="A13" s="28">
        <v>3</v>
      </c>
      <c r="B13" s="50" t="s">
        <v>13</v>
      </c>
      <c r="C13" s="34" t="s">
        <v>163</v>
      </c>
      <c r="D13" s="34" t="s">
        <v>164</v>
      </c>
      <c r="E13" s="34" t="s">
        <v>167</v>
      </c>
      <c r="F13" s="34" t="s">
        <v>66</v>
      </c>
      <c r="G13" s="35">
        <v>40627</v>
      </c>
      <c r="H13" s="41" t="s">
        <v>56</v>
      </c>
      <c r="I13" s="41" t="s">
        <v>24</v>
      </c>
      <c r="J13" s="37" t="s">
        <v>227</v>
      </c>
      <c r="K13" s="37" t="s">
        <v>57</v>
      </c>
      <c r="L13" s="37"/>
      <c r="M13" s="37"/>
      <c r="N13" s="72" t="s">
        <v>165</v>
      </c>
      <c r="O13" s="75" t="s">
        <v>266</v>
      </c>
      <c r="P13" s="74">
        <v>2</v>
      </c>
      <c r="Q13" s="31">
        <f>IF(P13="","",P13/$E$9)</f>
        <v>0.25</v>
      </c>
      <c r="R13" s="31">
        <f>IF(P13="","",P13/$N$9)</f>
        <v>0.5</v>
      </c>
      <c r="S13" s="40" t="str">
        <f>IF(P13="","",IF($N$9=P13,$O$9,IF(Q13&gt;=50%,"призер","участник")))</f>
        <v>участник</v>
      </c>
      <c r="T13" s="37" t="s">
        <v>53</v>
      </c>
      <c r="U13" s="41" t="s">
        <v>54</v>
      </c>
      <c r="V13" s="42" t="s">
        <v>59</v>
      </c>
    </row>
    <row r="14" spans="1:25" x14ac:dyDescent="0.25">
      <c r="A14" s="28">
        <v>4</v>
      </c>
      <c r="B14" s="50" t="s">
        <v>13</v>
      </c>
      <c r="C14" s="34" t="s">
        <v>168</v>
      </c>
      <c r="D14" s="34" t="s">
        <v>169</v>
      </c>
      <c r="E14" s="34" t="s">
        <v>170</v>
      </c>
      <c r="F14" s="34" t="s">
        <v>66</v>
      </c>
      <c r="G14" s="35">
        <v>40768</v>
      </c>
      <c r="H14" s="36" t="s">
        <v>56</v>
      </c>
      <c r="I14" s="36" t="s">
        <v>24</v>
      </c>
      <c r="J14" s="37" t="s">
        <v>227</v>
      </c>
      <c r="K14" s="37" t="s">
        <v>57</v>
      </c>
      <c r="L14" s="37"/>
      <c r="M14" s="37"/>
      <c r="N14" s="72" t="s">
        <v>222</v>
      </c>
      <c r="O14" s="75" t="s">
        <v>267</v>
      </c>
      <c r="P14" s="74">
        <v>2</v>
      </c>
      <c r="Q14" s="31">
        <f>IF(P14="","",P14/$E$9)</f>
        <v>0.25</v>
      </c>
      <c r="R14" s="31">
        <f>IF(P14="","",P14/$N$9)</f>
        <v>0.5</v>
      </c>
      <c r="S14" s="40" t="str">
        <f>IF(P14="","",IF($N$9=P14,$O$9,IF(Q14&gt;=50%,"призер","участник")))</f>
        <v>участник</v>
      </c>
      <c r="T14" s="37" t="s">
        <v>53</v>
      </c>
      <c r="U14" s="41" t="s">
        <v>54</v>
      </c>
      <c r="V14" s="42" t="s">
        <v>59</v>
      </c>
    </row>
    <row r="15" spans="1:25" x14ac:dyDescent="0.25">
      <c r="A15" s="28">
        <v>5</v>
      </c>
      <c r="B15" s="50" t="s">
        <v>13</v>
      </c>
      <c r="C15" s="34" t="s">
        <v>174</v>
      </c>
      <c r="D15" s="34" t="s">
        <v>175</v>
      </c>
      <c r="E15" s="34" t="s">
        <v>158</v>
      </c>
      <c r="F15" s="34" t="s">
        <v>66</v>
      </c>
      <c r="G15" s="35">
        <v>40589</v>
      </c>
      <c r="H15" s="41" t="s">
        <v>56</v>
      </c>
      <c r="I15" s="41" t="s">
        <v>24</v>
      </c>
      <c r="J15" s="37" t="s">
        <v>227</v>
      </c>
      <c r="K15" s="37" t="s">
        <v>57</v>
      </c>
      <c r="L15" s="37"/>
      <c r="M15" s="37"/>
      <c r="N15" s="72" t="s">
        <v>222</v>
      </c>
      <c r="O15" s="79" t="s">
        <v>272</v>
      </c>
      <c r="P15" s="74">
        <v>2</v>
      </c>
      <c r="Q15" s="31">
        <f>IF(P15="","",P15/$E$9)</f>
        <v>0.25</v>
      </c>
      <c r="R15" s="31">
        <f>IF(P15="","",P15/$N$9)</f>
        <v>0.5</v>
      </c>
      <c r="S15" s="40" t="str">
        <f>IF(P15="","",IF($N$9=P15,$O$9,IF(Q15&gt;=50%,"призер","участник")))</f>
        <v>участник</v>
      </c>
      <c r="T15" s="37" t="s">
        <v>53</v>
      </c>
      <c r="U15" s="41" t="s">
        <v>54</v>
      </c>
      <c r="V15" s="42" t="s">
        <v>59</v>
      </c>
    </row>
    <row r="16" spans="1:25" x14ac:dyDescent="0.25">
      <c r="A16" s="28">
        <v>6</v>
      </c>
      <c r="B16" s="50" t="s">
        <v>13</v>
      </c>
      <c r="C16" s="34" t="s">
        <v>85</v>
      </c>
      <c r="D16" s="34" t="s">
        <v>90</v>
      </c>
      <c r="E16" s="34" t="s">
        <v>91</v>
      </c>
      <c r="F16" s="34" t="s">
        <v>66</v>
      </c>
      <c r="G16" s="35">
        <v>40695</v>
      </c>
      <c r="H16" s="36" t="s">
        <v>56</v>
      </c>
      <c r="I16" s="36" t="s">
        <v>24</v>
      </c>
      <c r="J16" s="37" t="s">
        <v>227</v>
      </c>
      <c r="K16" s="37" t="s">
        <v>57</v>
      </c>
      <c r="L16" s="37"/>
      <c r="M16" s="37"/>
      <c r="N16" s="72" t="s">
        <v>58</v>
      </c>
      <c r="O16" s="75" t="s">
        <v>237</v>
      </c>
      <c r="P16" s="74">
        <v>1</v>
      </c>
      <c r="Q16" s="31">
        <f>IF(P16="","",P16/$E$9)</f>
        <v>0.125</v>
      </c>
      <c r="R16" s="31">
        <f>IF(P16="","",P16/$N$9)</f>
        <v>0.25</v>
      </c>
      <c r="S16" s="40" t="str">
        <f>IF(P16="","",IF($N$9=P16,$O$9,IF(Q16&gt;=50%,"призер","участник")))</f>
        <v>участник</v>
      </c>
      <c r="T16" s="37" t="s">
        <v>53</v>
      </c>
      <c r="U16" s="41" t="s">
        <v>54</v>
      </c>
      <c r="V16" s="42" t="s">
        <v>59</v>
      </c>
    </row>
    <row r="17" spans="1:22" x14ac:dyDescent="0.25">
      <c r="A17" s="28">
        <v>7</v>
      </c>
      <c r="B17" s="50" t="s">
        <v>13</v>
      </c>
      <c r="C17" s="34" t="s">
        <v>87</v>
      </c>
      <c r="D17" s="34" t="s">
        <v>94</v>
      </c>
      <c r="E17" s="34" t="s">
        <v>95</v>
      </c>
      <c r="F17" s="34" t="s">
        <v>52</v>
      </c>
      <c r="G17" s="35">
        <v>40592</v>
      </c>
      <c r="H17" s="36" t="s">
        <v>56</v>
      </c>
      <c r="I17" s="36" t="s">
        <v>24</v>
      </c>
      <c r="J17" s="37" t="s">
        <v>227</v>
      </c>
      <c r="K17" s="37" t="s">
        <v>57</v>
      </c>
      <c r="L17" s="37"/>
      <c r="M17" s="37"/>
      <c r="N17" s="72" t="s">
        <v>58</v>
      </c>
      <c r="O17" s="79" t="s">
        <v>239</v>
      </c>
      <c r="P17" s="74">
        <v>1</v>
      </c>
      <c r="Q17" s="31">
        <f>IF(P17="","",P17/$E$9)</f>
        <v>0.125</v>
      </c>
      <c r="R17" s="31">
        <f>IF(P17="","",P17/$N$9)</f>
        <v>0.25</v>
      </c>
      <c r="S17" s="40" t="str">
        <f>IF(P17="","",IF($N$9=P17,$O$9,IF(Q17&gt;=50%,"призер","участник")))</f>
        <v>участник</v>
      </c>
      <c r="T17" s="37" t="s">
        <v>53</v>
      </c>
      <c r="U17" s="41" t="s">
        <v>54</v>
      </c>
      <c r="V17" s="42" t="s">
        <v>59</v>
      </c>
    </row>
    <row r="18" spans="1:22" x14ac:dyDescent="0.25">
      <c r="A18" s="28">
        <v>8</v>
      </c>
      <c r="B18" s="50" t="s">
        <v>13</v>
      </c>
      <c r="C18" s="34" t="s">
        <v>89</v>
      </c>
      <c r="D18" s="34" t="s">
        <v>98</v>
      </c>
      <c r="E18" s="34" t="s">
        <v>99</v>
      </c>
      <c r="F18" s="34" t="s">
        <v>52</v>
      </c>
      <c r="G18" s="35">
        <v>40716</v>
      </c>
      <c r="H18" s="36" t="s">
        <v>56</v>
      </c>
      <c r="I18" s="36" t="s">
        <v>24</v>
      </c>
      <c r="J18" s="37" t="s">
        <v>227</v>
      </c>
      <c r="K18" s="37" t="s">
        <v>57</v>
      </c>
      <c r="L18" s="37"/>
      <c r="M18" s="37"/>
      <c r="N18" s="72" t="s">
        <v>58</v>
      </c>
      <c r="O18" s="79" t="s">
        <v>241</v>
      </c>
      <c r="P18" s="74">
        <v>1</v>
      </c>
      <c r="Q18" s="31">
        <f>IF(P18="","",P18/$E$9)</f>
        <v>0.125</v>
      </c>
      <c r="R18" s="31">
        <f>IF(P18="","",P18/$N$9)</f>
        <v>0.25</v>
      </c>
      <c r="S18" s="40" t="str">
        <f>IF(P18="","",IF($N$9=P18,$O$9,IF(Q18&gt;=50%,"призер","участник")))</f>
        <v>участник</v>
      </c>
      <c r="T18" s="37" t="s">
        <v>53</v>
      </c>
      <c r="U18" s="41" t="s">
        <v>54</v>
      </c>
      <c r="V18" s="42" t="s">
        <v>59</v>
      </c>
    </row>
    <row r="19" spans="1:22" x14ac:dyDescent="0.25">
      <c r="A19" s="28">
        <v>9</v>
      </c>
      <c r="B19" s="50" t="s">
        <v>13</v>
      </c>
      <c r="C19" s="34" t="s">
        <v>107</v>
      </c>
      <c r="D19" s="34" t="s">
        <v>108</v>
      </c>
      <c r="E19" s="34" t="s">
        <v>122</v>
      </c>
      <c r="F19" s="34" t="s">
        <v>66</v>
      </c>
      <c r="G19" s="35">
        <v>2011</v>
      </c>
      <c r="H19" s="36" t="s">
        <v>56</v>
      </c>
      <c r="I19" s="36" t="s">
        <v>24</v>
      </c>
      <c r="J19" s="37" t="s">
        <v>227</v>
      </c>
      <c r="K19" s="37" t="s">
        <v>57</v>
      </c>
      <c r="L19" s="37"/>
      <c r="M19" s="37"/>
      <c r="N19" s="72" t="s">
        <v>109</v>
      </c>
      <c r="O19" s="79" t="s">
        <v>246</v>
      </c>
      <c r="P19" s="74">
        <v>1</v>
      </c>
      <c r="Q19" s="31">
        <f>IF(P19="","",P19/$E$9)</f>
        <v>0.125</v>
      </c>
      <c r="R19" s="31">
        <f>IF(P19="","",P19/$N$9)</f>
        <v>0.25</v>
      </c>
      <c r="S19" s="40" t="str">
        <f>IF(P19="","",IF($N$9=P19,$O$9,IF(Q19&gt;=50%,"призер","участник")))</f>
        <v>участник</v>
      </c>
      <c r="T19" s="37" t="s">
        <v>151</v>
      </c>
      <c r="U19" s="41" t="s">
        <v>54</v>
      </c>
      <c r="V19" s="42" t="s">
        <v>59</v>
      </c>
    </row>
    <row r="20" spans="1:22" x14ac:dyDescent="0.25">
      <c r="A20" s="28">
        <v>10</v>
      </c>
      <c r="B20" s="50" t="s">
        <v>13</v>
      </c>
      <c r="C20" s="34" t="s">
        <v>137</v>
      </c>
      <c r="D20" s="34" t="s">
        <v>139</v>
      </c>
      <c r="E20" s="34" t="s">
        <v>140</v>
      </c>
      <c r="F20" s="34" t="s">
        <v>52</v>
      </c>
      <c r="G20" s="35">
        <v>40601</v>
      </c>
      <c r="H20" s="36" t="s">
        <v>56</v>
      </c>
      <c r="I20" s="36" t="s">
        <v>24</v>
      </c>
      <c r="J20" s="37" t="s">
        <v>227</v>
      </c>
      <c r="K20" s="37" t="s">
        <v>57</v>
      </c>
      <c r="L20" s="37"/>
      <c r="M20" s="37"/>
      <c r="N20" s="72" t="s">
        <v>109</v>
      </c>
      <c r="O20" s="79" t="s">
        <v>254</v>
      </c>
      <c r="P20" s="74">
        <v>1</v>
      </c>
      <c r="Q20" s="31">
        <f>IF(P20="","",P20/$E$9)</f>
        <v>0.125</v>
      </c>
      <c r="R20" s="31">
        <f>IF(P20="","",P20/$N$9)</f>
        <v>0.25</v>
      </c>
      <c r="S20" s="40" t="str">
        <f>IF(P20="","",IF($N$9=P20,$O$9,IF(Q20&gt;=50%,"призер","участник")))</f>
        <v>участник</v>
      </c>
      <c r="T20" s="37" t="s">
        <v>151</v>
      </c>
      <c r="U20" s="41" t="s">
        <v>54</v>
      </c>
      <c r="V20" s="42" t="s">
        <v>59</v>
      </c>
    </row>
    <row r="21" spans="1:22" x14ac:dyDescent="0.25">
      <c r="A21" s="28">
        <v>11</v>
      </c>
      <c r="B21" s="50" t="s">
        <v>13</v>
      </c>
      <c r="C21" s="34" t="s">
        <v>142</v>
      </c>
      <c r="D21" s="34" t="s">
        <v>143</v>
      </c>
      <c r="E21" s="34" t="s">
        <v>147</v>
      </c>
      <c r="F21" s="34" t="s">
        <v>66</v>
      </c>
      <c r="G21" s="35">
        <v>40594</v>
      </c>
      <c r="H21" s="36" t="s">
        <v>56</v>
      </c>
      <c r="I21" s="36" t="s">
        <v>24</v>
      </c>
      <c r="J21" s="37" t="s">
        <v>227</v>
      </c>
      <c r="K21" s="37" t="s">
        <v>57</v>
      </c>
      <c r="L21" s="37"/>
      <c r="M21" s="37"/>
      <c r="N21" s="72" t="s">
        <v>109</v>
      </c>
      <c r="O21" s="75" t="s">
        <v>259</v>
      </c>
      <c r="P21" s="74">
        <v>1</v>
      </c>
      <c r="Q21" s="31">
        <f>IF(P21="","",P21/$E$9)</f>
        <v>0.125</v>
      </c>
      <c r="R21" s="31">
        <f>IF(P21="","",P21/$N$9)</f>
        <v>0.25</v>
      </c>
      <c r="S21" s="40" t="str">
        <f>IF(P21="","",IF($N$9=P21,$O$9,IF(Q21&gt;=50%,"призер","участник")))</f>
        <v>участник</v>
      </c>
      <c r="T21" s="37" t="s">
        <v>151</v>
      </c>
      <c r="U21" s="41" t="s">
        <v>54</v>
      </c>
      <c r="V21" s="42" t="s">
        <v>59</v>
      </c>
    </row>
    <row r="22" spans="1:22" x14ac:dyDescent="0.25">
      <c r="A22" s="28">
        <v>12</v>
      </c>
      <c r="B22" s="50" t="s">
        <v>13</v>
      </c>
      <c r="C22" s="34" t="s">
        <v>153</v>
      </c>
      <c r="D22" s="34" t="s">
        <v>156</v>
      </c>
      <c r="E22" s="34" t="s">
        <v>123</v>
      </c>
      <c r="F22" s="34" t="s">
        <v>52</v>
      </c>
      <c r="G22" s="35">
        <v>40564</v>
      </c>
      <c r="H22" s="41" t="s">
        <v>56</v>
      </c>
      <c r="I22" s="41" t="s">
        <v>24</v>
      </c>
      <c r="J22" s="37" t="s">
        <v>227</v>
      </c>
      <c r="K22" s="37" t="s">
        <v>57</v>
      </c>
      <c r="L22" s="37"/>
      <c r="M22" s="37"/>
      <c r="N22" s="72" t="s">
        <v>165</v>
      </c>
      <c r="O22" s="79" t="s">
        <v>262</v>
      </c>
      <c r="P22" s="74">
        <v>1</v>
      </c>
      <c r="Q22" s="31">
        <f>IF(P22="","",P22/$E$9)</f>
        <v>0.125</v>
      </c>
      <c r="R22" s="31">
        <f>IF(P22="","",P22/$N$9)</f>
        <v>0.25</v>
      </c>
      <c r="S22" s="40" t="str">
        <f>IF(P22="","",IF($N$9=P22,$O$9,IF(Q22&gt;=50%,"призер","участник")))</f>
        <v>участник</v>
      </c>
      <c r="T22" s="37" t="s">
        <v>53</v>
      </c>
      <c r="U22" s="41" t="s">
        <v>54</v>
      </c>
      <c r="V22" s="42" t="s">
        <v>59</v>
      </c>
    </row>
    <row r="23" spans="1:22" x14ac:dyDescent="0.25">
      <c r="A23" s="28">
        <v>13</v>
      </c>
      <c r="B23" s="50" t="s">
        <v>13</v>
      </c>
      <c r="C23" s="34" t="s">
        <v>171</v>
      </c>
      <c r="D23" s="34" t="s">
        <v>74</v>
      </c>
      <c r="E23" s="34" t="s">
        <v>172</v>
      </c>
      <c r="F23" s="34" t="s">
        <v>66</v>
      </c>
      <c r="G23" s="35">
        <v>40679</v>
      </c>
      <c r="H23" s="41" t="s">
        <v>56</v>
      </c>
      <c r="I23" s="41" t="s">
        <v>24</v>
      </c>
      <c r="J23" s="37" t="s">
        <v>227</v>
      </c>
      <c r="K23" s="37" t="s">
        <v>57</v>
      </c>
      <c r="L23" s="37"/>
      <c r="M23" s="37"/>
      <c r="N23" s="72" t="s">
        <v>222</v>
      </c>
      <c r="O23" s="79" t="s">
        <v>268</v>
      </c>
      <c r="P23" s="74">
        <v>1</v>
      </c>
      <c r="Q23" s="31">
        <f>IF(P23="","",P23/$E$9)</f>
        <v>0.125</v>
      </c>
      <c r="R23" s="31">
        <f>IF(P23="","",P23/$N$9)</f>
        <v>0.25</v>
      </c>
      <c r="S23" s="40" t="str">
        <f>IF(P23="","",IF($N$9=P23,$O$9,IF(Q23&gt;=50%,"призер","участник")))</f>
        <v>участник</v>
      </c>
      <c r="T23" s="37" t="s">
        <v>53</v>
      </c>
      <c r="U23" s="41" t="s">
        <v>54</v>
      </c>
      <c r="V23" s="42" t="s">
        <v>59</v>
      </c>
    </row>
    <row r="24" spans="1:22" x14ac:dyDescent="0.25">
      <c r="A24" s="28">
        <v>14</v>
      </c>
      <c r="B24" s="50" t="s">
        <v>13</v>
      </c>
      <c r="C24" s="34" t="s">
        <v>173</v>
      </c>
      <c r="D24" s="34" t="s">
        <v>177</v>
      </c>
      <c r="E24" s="34" t="s">
        <v>225</v>
      </c>
      <c r="F24" s="34" t="s">
        <v>66</v>
      </c>
      <c r="G24" s="35">
        <v>40892</v>
      </c>
      <c r="H24" s="41" t="s">
        <v>56</v>
      </c>
      <c r="I24" s="41" t="s">
        <v>24</v>
      </c>
      <c r="J24" s="37" t="s">
        <v>227</v>
      </c>
      <c r="K24" s="37" t="s">
        <v>57</v>
      </c>
      <c r="L24" s="37"/>
      <c r="M24" s="37"/>
      <c r="N24" s="72" t="s">
        <v>222</v>
      </c>
      <c r="O24" s="79" t="s">
        <v>270</v>
      </c>
      <c r="P24" s="74">
        <v>1</v>
      </c>
      <c r="Q24" s="31">
        <f>IF(P24="","",P24/$E$9)</f>
        <v>0.125</v>
      </c>
      <c r="R24" s="31">
        <f>IF(P24="","",P24/$N$9)</f>
        <v>0.25</v>
      </c>
      <c r="S24" s="40" t="str">
        <f>IF(P24="","",IF($N$9=P24,$O$9,IF(Q24&gt;=50%,"призер","участник")))</f>
        <v>участник</v>
      </c>
      <c r="T24" s="37" t="s">
        <v>53</v>
      </c>
      <c r="U24" s="41" t="s">
        <v>54</v>
      </c>
      <c r="V24" s="42" t="s">
        <v>59</v>
      </c>
    </row>
    <row r="25" spans="1:22" x14ac:dyDescent="0.25">
      <c r="A25" s="28">
        <v>15</v>
      </c>
      <c r="B25" s="50" t="s">
        <v>13</v>
      </c>
      <c r="C25" s="34" t="s">
        <v>50</v>
      </c>
      <c r="D25" s="34" t="s">
        <v>51</v>
      </c>
      <c r="E25" s="34" t="s">
        <v>55</v>
      </c>
      <c r="F25" s="34" t="s">
        <v>52</v>
      </c>
      <c r="G25" s="35">
        <v>40821</v>
      </c>
      <c r="H25" s="36" t="s">
        <v>56</v>
      </c>
      <c r="I25" s="36" t="s">
        <v>24</v>
      </c>
      <c r="J25" s="37" t="s">
        <v>227</v>
      </c>
      <c r="K25" s="37" t="s">
        <v>57</v>
      </c>
      <c r="L25" s="37"/>
      <c r="M25" s="37"/>
      <c r="N25" s="72" t="s">
        <v>58</v>
      </c>
      <c r="O25" s="79" t="s">
        <v>228</v>
      </c>
      <c r="P25" s="74">
        <v>0</v>
      </c>
      <c r="Q25" s="31">
        <f>IF(P25="","",P25/$E$9)</f>
        <v>0</v>
      </c>
      <c r="R25" s="31">
        <f>IF(P25="","",P25/$N$9)</f>
        <v>0</v>
      </c>
      <c r="S25" s="40" t="str">
        <f>IF(P25="","",IF($N$9=P25,$O$9,IF(Q25&gt;=50%,"призер","участник")))</f>
        <v>участник</v>
      </c>
      <c r="T25" s="37" t="s">
        <v>53</v>
      </c>
      <c r="U25" s="41" t="s">
        <v>54</v>
      </c>
      <c r="V25" s="42" t="s">
        <v>59</v>
      </c>
    </row>
    <row r="26" spans="1:22" x14ac:dyDescent="0.25">
      <c r="A26" s="28">
        <v>16</v>
      </c>
      <c r="B26" s="50" t="s">
        <v>13</v>
      </c>
      <c r="C26" s="34" t="s">
        <v>60</v>
      </c>
      <c r="D26" s="34" t="s">
        <v>61</v>
      </c>
      <c r="E26" s="34" t="s">
        <v>62</v>
      </c>
      <c r="F26" s="34" t="s">
        <v>66</v>
      </c>
      <c r="G26" s="35">
        <v>40631</v>
      </c>
      <c r="H26" s="36" t="s">
        <v>56</v>
      </c>
      <c r="I26" s="36" t="s">
        <v>24</v>
      </c>
      <c r="J26" s="37" t="s">
        <v>227</v>
      </c>
      <c r="K26" s="37" t="s">
        <v>57</v>
      </c>
      <c r="L26" s="37"/>
      <c r="M26" s="37"/>
      <c r="N26" s="72" t="s">
        <v>58</v>
      </c>
      <c r="O26" s="79" t="s">
        <v>229</v>
      </c>
      <c r="P26" s="74">
        <v>0</v>
      </c>
      <c r="Q26" s="31">
        <f>IF(P26="","",P26/$E$9)</f>
        <v>0</v>
      </c>
      <c r="R26" s="31">
        <f>IF(P26="","",P26/$N$9)</f>
        <v>0</v>
      </c>
      <c r="S26" s="40" t="str">
        <f>IF(P26="","",IF($N$9=P26,$O$9,IF(Q26&gt;=50%,"призер","участник")))</f>
        <v>участник</v>
      </c>
      <c r="T26" s="37" t="s">
        <v>53</v>
      </c>
      <c r="U26" s="41" t="s">
        <v>54</v>
      </c>
      <c r="V26" s="42" t="s">
        <v>59</v>
      </c>
    </row>
    <row r="27" spans="1:22" x14ac:dyDescent="0.25">
      <c r="A27" s="28">
        <v>17</v>
      </c>
      <c r="B27" s="50" t="s">
        <v>13</v>
      </c>
      <c r="C27" s="34" t="s">
        <v>67</v>
      </c>
      <c r="D27" s="34" t="s">
        <v>68</v>
      </c>
      <c r="E27" s="34" t="s">
        <v>69</v>
      </c>
      <c r="F27" s="34" t="s">
        <v>52</v>
      </c>
      <c r="G27" s="35">
        <v>40304</v>
      </c>
      <c r="H27" s="36" t="s">
        <v>56</v>
      </c>
      <c r="I27" s="36" t="s">
        <v>28</v>
      </c>
      <c r="J27" s="37" t="s">
        <v>227</v>
      </c>
      <c r="K27" s="37" t="s">
        <v>57</v>
      </c>
      <c r="L27" s="37"/>
      <c r="M27" s="37"/>
      <c r="N27" s="72" t="s">
        <v>58</v>
      </c>
      <c r="O27" s="79" t="s">
        <v>231</v>
      </c>
      <c r="P27" s="74">
        <v>0</v>
      </c>
      <c r="Q27" s="31">
        <f>IF(P27="","",P27/$E$9)</f>
        <v>0</v>
      </c>
      <c r="R27" s="31">
        <f>IF(P27="","",P27/$N$9)</f>
        <v>0</v>
      </c>
      <c r="S27" s="40" t="str">
        <f>IF(P27="","",IF($N$9=P27,$O$9,IF(Q27&gt;=50%,"призер","участник")))</f>
        <v>участник</v>
      </c>
      <c r="T27" s="37" t="s">
        <v>53</v>
      </c>
      <c r="U27" s="41" t="s">
        <v>54</v>
      </c>
      <c r="V27" s="42" t="s">
        <v>59</v>
      </c>
    </row>
    <row r="28" spans="1:22" x14ac:dyDescent="0.25">
      <c r="A28" s="28">
        <v>18</v>
      </c>
      <c r="B28" s="50" t="s">
        <v>13</v>
      </c>
      <c r="C28" s="34" t="s">
        <v>70</v>
      </c>
      <c r="D28" s="34" t="s">
        <v>71</v>
      </c>
      <c r="E28" s="34" t="s">
        <v>72</v>
      </c>
      <c r="F28" s="34" t="s">
        <v>66</v>
      </c>
      <c r="G28" s="35">
        <v>40843</v>
      </c>
      <c r="H28" s="36" t="s">
        <v>56</v>
      </c>
      <c r="I28" s="36" t="s">
        <v>24</v>
      </c>
      <c r="J28" s="37" t="s">
        <v>227</v>
      </c>
      <c r="K28" s="37" t="s">
        <v>57</v>
      </c>
      <c r="L28" s="37"/>
      <c r="M28" s="37"/>
      <c r="N28" s="72" t="s">
        <v>58</v>
      </c>
      <c r="O28" s="79" t="s">
        <v>232</v>
      </c>
      <c r="P28" s="74">
        <v>0</v>
      </c>
      <c r="Q28" s="31">
        <f>IF(P28="","",P28/$E$9)</f>
        <v>0</v>
      </c>
      <c r="R28" s="31">
        <f>IF(P28="","",P28/$N$9)</f>
        <v>0</v>
      </c>
      <c r="S28" s="40" t="str">
        <f>IF(P28="","",IF($N$9=P28,$O$9,IF(Q28&gt;=50%,"призер","участник")))</f>
        <v>участник</v>
      </c>
      <c r="T28" s="37" t="s">
        <v>53</v>
      </c>
      <c r="U28" s="41" t="s">
        <v>54</v>
      </c>
      <c r="V28" s="42" t="s">
        <v>59</v>
      </c>
    </row>
    <row r="29" spans="1:22" x14ac:dyDescent="0.25">
      <c r="A29" s="28">
        <v>19</v>
      </c>
      <c r="B29" s="50" t="s">
        <v>13</v>
      </c>
      <c r="C29" s="34" t="s">
        <v>73</v>
      </c>
      <c r="D29" s="34" t="s">
        <v>74</v>
      </c>
      <c r="E29" s="34" t="s">
        <v>75</v>
      </c>
      <c r="F29" s="34" t="s">
        <v>52</v>
      </c>
      <c r="G29" s="35">
        <v>2011</v>
      </c>
      <c r="H29" s="36" t="s">
        <v>56</v>
      </c>
      <c r="I29" s="36" t="s">
        <v>24</v>
      </c>
      <c r="J29" s="37" t="s">
        <v>227</v>
      </c>
      <c r="K29" s="37" t="s">
        <v>57</v>
      </c>
      <c r="L29" s="37"/>
      <c r="M29" s="37"/>
      <c r="N29" s="72" t="s">
        <v>58</v>
      </c>
      <c r="O29" s="79" t="s">
        <v>233</v>
      </c>
      <c r="P29" s="74">
        <v>0</v>
      </c>
      <c r="Q29" s="31">
        <f>IF(P29="","",P29/$E$9)</f>
        <v>0</v>
      </c>
      <c r="R29" s="31">
        <f>IF(P29="","",P29/$N$9)</f>
        <v>0</v>
      </c>
      <c r="S29" s="40" t="str">
        <f>IF(P29="","",IF($N$9=P29,$O$9,IF(Q29&gt;=50%,"призер","участник")))</f>
        <v>участник</v>
      </c>
      <c r="T29" s="37" t="s">
        <v>53</v>
      </c>
      <c r="U29" s="41" t="s">
        <v>54</v>
      </c>
      <c r="V29" s="42" t="s">
        <v>59</v>
      </c>
    </row>
    <row r="30" spans="1:22" x14ac:dyDescent="0.25">
      <c r="A30" s="28">
        <v>20</v>
      </c>
      <c r="B30" s="50" t="s">
        <v>13</v>
      </c>
      <c r="C30" s="34" t="s">
        <v>76</v>
      </c>
      <c r="D30" s="34" t="s">
        <v>77</v>
      </c>
      <c r="E30" s="34" t="s">
        <v>78</v>
      </c>
      <c r="F30" s="34" t="s">
        <v>52</v>
      </c>
      <c r="G30" s="35">
        <v>40701</v>
      </c>
      <c r="H30" s="36" t="s">
        <v>56</v>
      </c>
      <c r="I30" s="36" t="s">
        <v>24</v>
      </c>
      <c r="J30" s="37" t="s">
        <v>227</v>
      </c>
      <c r="K30" s="37" t="s">
        <v>57</v>
      </c>
      <c r="L30" s="37"/>
      <c r="M30" s="37"/>
      <c r="N30" s="72" t="s">
        <v>58</v>
      </c>
      <c r="O30" s="79" t="s">
        <v>234</v>
      </c>
      <c r="P30" s="74">
        <v>0</v>
      </c>
      <c r="Q30" s="31">
        <f>IF(P30="","",P30/$E$9)</f>
        <v>0</v>
      </c>
      <c r="R30" s="31">
        <f>IF(P30="","",P30/$N$9)</f>
        <v>0</v>
      </c>
      <c r="S30" s="40" t="str">
        <f>IF(P30="","",IF($N$9=P30,$O$9,IF(Q30&gt;=50%,"призер","участник")))</f>
        <v>участник</v>
      </c>
      <c r="T30" s="37" t="s">
        <v>53</v>
      </c>
      <c r="U30" s="41" t="s">
        <v>54</v>
      </c>
      <c r="V30" s="42" t="s">
        <v>59</v>
      </c>
    </row>
    <row r="31" spans="1:22" x14ac:dyDescent="0.25">
      <c r="A31" s="28">
        <v>21</v>
      </c>
      <c r="B31" s="50" t="s">
        <v>13</v>
      </c>
      <c r="C31" s="34" t="s">
        <v>79</v>
      </c>
      <c r="D31" s="34" t="s">
        <v>80</v>
      </c>
      <c r="E31" s="34" t="s">
        <v>81</v>
      </c>
      <c r="F31" s="34" t="s">
        <v>52</v>
      </c>
      <c r="G31" s="35">
        <v>40894</v>
      </c>
      <c r="H31" s="36" t="s">
        <v>56</v>
      </c>
      <c r="I31" s="36" t="s">
        <v>24</v>
      </c>
      <c r="J31" s="37" t="s">
        <v>227</v>
      </c>
      <c r="K31" s="37" t="s">
        <v>57</v>
      </c>
      <c r="L31" s="37"/>
      <c r="M31" s="37"/>
      <c r="N31" s="72" t="s">
        <v>58</v>
      </c>
      <c r="O31" s="75" t="s">
        <v>235</v>
      </c>
      <c r="P31" s="74">
        <v>0</v>
      </c>
      <c r="Q31" s="31">
        <f>IF(P31="","",P31/$E$9)</f>
        <v>0</v>
      </c>
      <c r="R31" s="31">
        <f>IF(P31="","",P31/$N$9)</f>
        <v>0</v>
      </c>
      <c r="S31" s="40" t="str">
        <f>IF(P31="","",IF($N$9=P31,$O$9,IF(Q31&gt;=50%,"призер","участник")))</f>
        <v>участник</v>
      </c>
      <c r="T31" s="37" t="s">
        <v>53</v>
      </c>
      <c r="U31" s="41" t="s">
        <v>54</v>
      </c>
      <c r="V31" s="42" t="s">
        <v>59</v>
      </c>
    </row>
    <row r="32" spans="1:22" x14ac:dyDescent="0.25">
      <c r="A32" s="28">
        <v>22</v>
      </c>
      <c r="B32" s="50" t="s">
        <v>13</v>
      </c>
      <c r="C32" s="34" t="s">
        <v>82</v>
      </c>
      <c r="D32" s="34" t="s">
        <v>83</v>
      </c>
      <c r="E32" s="34" t="s">
        <v>84</v>
      </c>
      <c r="F32" s="34" t="s">
        <v>66</v>
      </c>
      <c r="G32" s="35">
        <v>40754</v>
      </c>
      <c r="H32" s="36" t="s">
        <v>56</v>
      </c>
      <c r="I32" s="36" t="s">
        <v>24</v>
      </c>
      <c r="J32" s="37" t="s">
        <v>227</v>
      </c>
      <c r="K32" s="37" t="s">
        <v>57</v>
      </c>
      <c r="L32" s="37"/>
      <c r="M32" s="37"/>
      <c r="N32" s="72" t="s">
        <v>58</v>
      </c>
      <c r="O32" s="79" t="s">
        <v>236</v>
      </c>
      <c r="P32" s="74">
        <v>0</v>
      </c>
      <c r="Q32" s="31">
        <f>IF(P32="","",P32/$E$9)</f>
        <v>0</v>
      </c>
      <c r="R32" s="31">
        <f>IF(P32="","",P32/$N$9)</f>
        <v>0</v>
      </c>
      <c r="S32" s="40" t="str">
        <f>IF(P32="","",IF($N$9=P32,$O$9,IF(Q32&gt;=50%,"призер","участник")))</f>
        <v>участник</v>
      </c>
      <c r="T32" s="37" t="s">
        <v>53</v>
      </c>
      <c r="U32" s="41" t="s">
        <v>54</v>
      </c>
      <c r="V32" s="42" t="s">
        <v>59</v>
      </c>
    </row>
    <row r="33" spans="1:22" x14ac:dyDescent="0.25">
      <c r="A33" s="28">
        <v>23</v>
      </c>
      <c r="B33" s="50" t="s">
        <v>13</v>
      </c>
      <c r="C33" s="34" t="s">
        <v>86</v>
      </c>
      <c r="D33" s="34" t="s">
        <v>93</v>
      </c>
      <c r="E33" s="34" t="s">
        <v>92</v>
      </c>
      <c r="F33" s="34" t="s">
        <v>52</v>
      </c>
      <c r="G33" s="35">
        <v>40689</v>
      </c>
      <c r="H33" s="36" t="s">
        <v>56</v>
      </c>
      <c r="I33" s="36" t="s">
        <v>24</v>
      </c>
      <c r="J33" s="37" t="s">
        <v>227</v>
      </c>
      <c r="K33" s="37" t="s">
        <v>57</v>
      </c>
      <c r="L33" s="37"/>
      <c r="M33" s="37"/>
      <c r="N33" s="72" t="s">
        <v>58</v>
      </c>
      <c r="O33" s="79" t="s">
        <v>238</v>
      </c>
      <c r="P33" s="74">
        <v>0</v>
      </c>
      <c r="Q33" s="31">
        <f>IF(P33="","",P33/$E$9)</f>
        <v>0</v>
      </c>
      <c r="R33" s="31">
        <f>IF(P33="","",P33/$N$9)</f>
        <v>0</v>
      </c>
      <c r="S33" s="40" t="str">
        <f>IF(P33="","",IF($N$9=P33,$O$9,IF(Q33&gt;=50%,"призер","участник")))</f>
        <v>участник</v>
      </c>
      <c r="T33" s="37" t="s">
        <v>53</v>
      </c>
      <c r="U33" s="41" t="s">
        <v>54</v>
      </c>
      <c r="V33" s="42" t="s">
        <v>59</v>
      </c>
    </row>
    <row r="34" spans="1:22" x14ac:dyDescent="0.25">
      <c r="A34" s="28">
        <v>24</v>
      </c>
      <c r="B34" s="50" t="s">
        <v>13</v>
      </c>
      <c r="C34" s="34" t="s">
        <v>88</v>
      </c>
      <c r="D34" s="34" t="s">
        <v>97</v>
      </c>
      <c r="E34" s="34" t="s">
        <v>96</v>
      </c>
      <c r="F34" s="34" t="s">
        <v>66</v>
      </c>
      <c r="G34" s="35">
        <v>40548</v>
      </c>
      <c r="H34" s="36" t="s">
        <v>56</v>
      </c>
      <c r="I34" s="36" t="s">
        <v>24</v>
      </c>
      <c r="J34" s="37" t="s">
        <v>227</v>
      </c>
      <c r="K34" s="37" t="s">
        <v>57</v>
      </c>
      <c r="L34" s="37"/>
      <c r="M34" s="37"/>
      <c r="N34" s="72" t="s">
        <v>58</v>
      </c>
      <c r="O34" s="79" t="s">
        <v>240</v>
      </c>
      <c r="P34" s="74">
        <v>0</v>
      </c>
      <c r="Q34" s="31">
        <f>IF(P34="","",P34/$E$9)</f>
        <v>0</v>
      </c>
      <c r="R34" s="31">
        <f>IF(P34="","",P34/$N$9)</f>
        <v>0</v>
      </c>
      <c r="S34" s="40" t="str">
        <f>IF(P34="","",IF($N$9=P34,$O$9,IF(Q34&gt;=50%,"призер","участник")))</f>
        <v>участник</v>
      </c>
      <c r="T34" s="37" t="s">
        <v>53</v>
      </c>
      <c r="U34" s="41" t="s">
        <v>54</v>
      </c>
      <c r="V34" s="42" t="s">
        <v>59</v>
      </c>
    </row>
    <row r="35" spans="1:22" x14ac:dyDescent="0.25">
      <c r="A35" s="28">
        <v>25</v>
      </c>
      <c r="B35" s="50" t="s">
        <v>13</v>
      </c>
      <c r="C35" s="34" t="s">
        <v>100</v>
      </c>
      <c r="D35" s="34" t="s">
        <v>94</v>
      </c>
      <c r="E35" s="34" t="s">
        <v>101</v>
      </c>
      <c r="F35" s="34" t="s">
        <v>52</v>
      </c>
      <c r="G35" s="35">
        <v>40629</v>
      </c>
      <c r="H35" s="36" t="s">
        <v>56</v>
      </c>
      <c r="I35" s="36" t="s">
        <v>24</v>
      </c>
      <c r="J35" s="37" t="s">
        <v>227</v>
      </c>
      <c r="K35" s="37" t="s">
        <v>57</v>
      </c>
      <c r="L35" s="37"/>
      <c r="M35" s="37"/>
      <c r="N35" s="72" t="s">
        <v>109</v>
      </c>
      <c r="O35" s="79" t="s">
        <v>242</v>
      </c>
      <c r="P35" s="74">
        <v>0</v>
      </c>
      <c r="Q35" s="31">
        <f>IF(P35="","",P35/$E$9)</f>
        <v>0</v>
      </c>
      <c r="R35" s="31">
        <f>IF(P35="","",P35/$N$9)</f>
        <v>0</v>
      </c>
      <c r="S35" s="40" t="str">
        <f>IF(P35="","",IF($N$9=P35,$O$9,IF(Q35&gt;=50%,"призер","участник")))</f>
        <v>участник</v>
      </c>
      <c r="T35" s="37" t="s">
        <v>151</v>
      </c>
      <c r="U35" s="41" t="s">
        <v>54</v>
      </c>
      <c r="V35" s="42" t="s">
        <v>59</v>
      </c>
    </row>
    <row r="36" spans="1:22" x14ac:dyDescent="0.25">
      <c r="A36" s="28">
        <v>26</v>
      </c>
      <c r="B36" s="50" t="s">
        <v>13</v>
      </c>
      <c r="C36" s="34" t="s">
        <v>102</v>
      </c>
      <c r="D36" s="34" t="s">
        <v>104</v>
      </c>
      <c r="E36" s="34" t="s">
        <v>116</v>
      </c>
      <c r="F36" s="34" t="s">
        <v>66</v>
      </c>
      <c r="G36" s="35">
        <v>40808</v>
      </c>
      <c r="H36" s="36" t="s">
        <v>56</v>
      </c>
      <c r="I36" s="36" t="s">
        <v>24</v>
      </c>
      <c r="J36" s="37" t="s">
        <v>227</v>
      </c>
      <c r="K36" s="37" t="s">
        <v>57</v>
      </c>
      <c r="L36" s="37"/>
      <c r="M36" s="37"/>
      <c r="N36" s="72" t="s">
        <v>109</v>
      </c>
      <c r="O36" s="79" t="s">
        <v>243</v>
      </c>
      <c r="P36" s="74">
        <v>0</v>
      </c>
      <c r="Q36" s="31">
        <f>IF(P36="","",P36/$E$9)</f>
        <v>0</v>
      </c>
      <c r="R36" s="31">
        <f>IF(P36="","",P36/$N$9)</f>
        <v>0</v>
      </c>
      <c r="S36" s="40" t="str">
        <f>IF(P36="","",IF($N$9=P36,$O$9,IF(Q36&gt;=50%,"призер","участник")))</f>
        <v>участник</v>
      </c>
      <c r="T36" s="37" t="s">
        <v>151</v>
      </c>
      <c r="U36" s="41" t="s">
        <v>54</v>
      </c>
      <c r="V36" s="42" t="s">
        <v>59</v>
      </c>
    </row>
    <row r="37" spans="1:22" x14ac:dyDescent="0.25">
      <c r="A37" s="28">
        <v>27</v>
      </c>
      <c r="B37" s="50" t="s">
        <v>13</v>
      </c>
      <c r="C37" s="34" t="s">
        <v>103</v>
      </c>
      <c r="D37" s="34" t="s">
        <v>105</v>
      </c>
      <c r="E37" s="34" t="s">
        <v>117</v>
      </c>
      <c r="F37" s="34" t="s">
        <v>66</v>
      </c>
      <c r="G37" s="35">
        <v>40586</v>
      </c>
      <c r="H37" s="36" t="s">
        <v>56</v>
      </c>
      <c r="I37" s="36" t="s">
        <v>24</v>
      </c>
      <c r="J37" s="37" t="s">
        <v>227</v>
      </c>
      <c r="K37" s="37" t="s">
        <v>57</v>
      </c>
      <c r="L37" s="37"/>
      <c r="M37" s="37"/>
      <c r="N37" s="72" t="s">
        <v>109</v>
      </c>
      <c r="O37" s="79" t="s">
        <v>244</v>
      </c>
      <c r="P37" s="74">
        <v>0</v>
      </c>
      <c r="Q37" s="31">
        <f>IF(P37="","",P37/$E$9)</f>
        <v>0</v>
      </c>
      <c r="R37" s="31">
        <f>IF(P37="","",P37/$N$9)</f>
        <v>0</v>
      </c>
      <c r="S37" s="40" t="str">
        <f>IF(P37="","",IF($N$9=P37,$O$9,IF(Q37&gt;=50%,"призер","участник")))</f>
        <v>участник</v>
      </c>
      <c r="T37" s="37" t="s">
        <v>151</v>
      </c>
      <c r="U37" s="41" t="s">
        <v>54</v>
      </c>
      <c r="V37" s="42" t="s">
        <v>59</v>
      </c>
    </row>
    <row r="38" spans="1:22" x14ac:dyDescent="0.25">
      <c r="A38" s="28">
        <v>28</v>
      </c>
      <c r="B38" s="50" t="s">
        <v>13</v>
      </c>
      <c r="C38" s="34" t="s">
        <v>106</v>
      </c>
      <c r="D38" s="34" t="s">
        <v>105</v>
      </c>
      <c r="E38" s="34" t="s">
        <v>118</v>
      </c>
      <c r="F38" s="34" t="s">
        <v>66</v>
      </c>
      <c r="G38" s="35">
        <v>2011</v>
      </c>
      <c r="H38" s="36" t="s">
        <v>56</v>
      </c>
      <c r="I38" s="36" t="s">
        <v>24</v>
      </c>
      <c r="J38" s="37" t="s">
        <v>227</v>
      </c>
      <c r="K38" s="37" t="s">
        <v>57</v>
      </c>
      <c r="L38" s="37"/>
      <c r="M38" s="37"/>
      <c r="N38" s="72" t="s">
        <v>109</v>
      </c>
      <c r="O38" s="79" t="s">
        <v>245</v>
      </c>
      <c r="P38" s="74">
        <v>0</v>
      </c>
      <c r="Q38" s="31">
        <f>IF(P38="","",P38/$E$9)</f>
        <v>0</v>
      </c>
      <c r="R38" s="31">
        <f>IF(P38="","",P38/$N$9)</f>
        <v>0</v>
      </c>
      <c r="S38" s="40" t="str">
        <f>IF(P38="","",IF($N$9=P38,$O$9,IF(Q38&gt;=50%,"призер","участник")))</f>
        <v>участник</v>
      </c>
      <c r="T38" s="37" t="s">
        <v>151</v>
      </c>
      <c r="U38" s="41" t="s">
        <v>54</v>
      </c>
      <c r="V38" s="42" t="s">
        <v>59</v>
      </c>
    </row>
    <row r="39" spans="1:22" x14ac:dyDescent="0.25">
      <c r="A39" s="28">
        <v>29</v>
      </c>
      <c r="B39" s="50" t="s">
        <v>13</v>
      </c>
      <c r="C39" s="34" t="s">
        <v>112</v>
      </c>
      <c r="D39" s="34" t="s">
        <v>115</v>
      </c>
      <c r="E39" s="34" t="s">
        <v>123</v>
      </c>
      <c r="F39" s="34" t="s">
        <v>52</v>
      </c>
      <c r="G39" s="35">
        <v>2011</v>
      </c>
      <c r="H39" s="36" t="s">
        <v>56</v>
      </c>
      <c r="I39" s="36" t="s">
        <v>24</v>
      </c>
      <c r="J39" s="37" t="s">
        <v>227</v>
      </c>
      <c r="K39" s="37" t="s">
        <v>57</v>
      </c>
      <c r="L39" s="37"/>
      <c r="M39" s="37"/>
      <c r="N39" s="72" t="s">
        <v>109</v>
      </c>
      <c r="O39" s="79" t="s">
        <v>248</v>
      </c>
      <c r="P39" s="74">
        <v>0</v>
      </c>
      <c r="Q39" s="31">
        <f>IF(P39="","",P39/$E$9)</f>
        <v>0</v>
      </c>
      <c r="R39" s="31">
        <f>IF(P39="","",P39/$N$9)</f>
        <v>0</v>
      </c>
      <c r="S39" s="40" t="str">
        <f>IF(P39="","",IF($N$9=P39,$O$9,IF(Q39&gt;=50%,"призер","участник")))</f>
        <v>участник</v>
      </c>
      <c r="T39" s="37" t="s">
        <v>151</v>
      </c>
      <c r="U39" s="41" t="s">
        <v>54</v>
      </c>
      <c r="V39" s="42" t="s">
        <v>59</v>
      </c>
    </row>
    <row r="40" spans="1:22" x14ac:dyDescent="0.25">
      <c r="A40" s="28">
        <v>30</v>
      </c>
      <c r="B40" s="50" t="s">
        <v>13</v>
      </c>
      <c r="C40" s="34" t="s">
        <v>113</v>
      </c>
      <c r="D40" s="34" t="s">
        <v>114</v>
      </c>
      <c r="E40" s="34" t="s">
        <v>124</v>
      </c>
      <c r="F40" s="34" t="s">
        <v>66</v>
      </c>
      <c r="G40" s="35">
        <v>40849</v>
      </c>
      <c r="H40" s="36" t="s">
        <v>56</v>
      </c>
      <c r="I40" s="36" t="s">
        <v>24</v>
      </c>
      <c r="J40" s="37" t="s">
        <v>227</v>
      </c>
      <c r="K40" s="37" t="s">
        <v>57</v>
      </c>
      <c r="L40" s="37"/>
      <c r="M40" s="37"/>
      <c r="N40" s="72" t="s">
        <v>109</v>
      </c>
      <c r="O40" s="79" t="s">
        <v>249</v>
      </c>
      <c r="P40" s="74">
        <v>0</v>
      </c>
      <c r="Q40" s="31">
        <f>IF(P40="","",P40/$E$9)</f>
        <v>0</v>
      </c>
      <c r="R40" s="31">
        <f>IF(P40="","",P40/$N$9)</f>
        <v>0</v>
      </c>
      <c r="S40" s="40" t="str">
        <f>IF(P40="","",IF($N$9=P40,$O$9,IF(Q40&gt;=50%,"призер","участник")))</f>
        <v>участник</v>
      </c>
      <c r="T40" s="37" t="s">
        <v>151</v>
      </c>
      <c r="U40" s="41" t="s">
        <v>54</v>
      </c>
      <c r="V40" s="42" t="s">
        <v>59</v>
      </c>
    </row>
    <row r="41" spans="1:22" x14ac:dyDescent="0.25">
      <c r="A41" s="28">
        <v>31</v>
      </c>
      <c r="B41" s="50" t="s">
        <v>13</v>
      </c>
      <c r="C41" s="34" t="s">
        <v>119</v>
      </c>
      <c r="D41" s="34" t="s">
        <v>94</v>
      </c>
      <c r="E41" s="34" t="s">
        <v>120</v>
      </c>
      <c r="F41" s="34" t="s">
        <v>52</v>
      </c>
      <c r="G41" s="35">
        <v>40709</v>
      </c>
      <c r="H41" s="36" t="s">
        <v>56</v>
      </c>
      <c r="I41" s="36" t="s">
        <v>24</v>
      </c>
      <c r="J41" s="37" t="s">
        <v>227</v>
      </c>
      <c r="K41" s="37" t="s">
        <v>57</v>
      </c>
      <c r="L41" s="37"/>
      <c r="M41" s="37"/>
      <c r="N41" s="72" t="s">
        <v>109</v>
      </c>
      <c r="O41" s="79" t="s">
        <v>250</v>
      </c>
      <c r="P41" s="74">
        <v>0</v>
      </c>
      <c r="Q41" s="31">
        <f>IF(P41="","",P41/$E$9)</f>
        <v>0</v>
      </c>
      <c r="R41" s="31">
        <f>IF(P41="","",P41/$N$9)</f>
        <v>0</v>
      </c>
      <c r="S41" s="40" t="str">
        <f>IF(P41="","",IF($N$9=P41,$O$9,IF(Q41&gt;=50%,"призер","участник")))</f>
        <v>участник</v>
      </c>
      <c r="T41" s="37" t="s">
        <v>151</v>
      </c>
      <c r="U41" s="41" t="s">
        <v>54</v>
      </c>
      <c r="V41" s="42" t="s">
        <v>59</v>
      </c>
    </row>
    <row r="42" spans="1:22" x14ac:dyDescent="0.25">
      <c r="A42" s="28">
        <v>32</v>
      </c>
      <c r="B42" s="50" t="s">
        <v>13</v>
      </c>
      <c r="C42" s="34" t="s">
        <v>121</v>
      </c>
      <c r="D42" s="34" t="s">
        <v>127</v>
      </c>
      <c r="E42" s="34" t="s">
        <v>128</v>
      </c>
      <c r="F42" s="34" t="s">
        <v>66</v>
      </c>
      <c r="G42" s="35">
        <v>40771</v>
      </c>
      <c r="H42" s="36" t="s">
        <v>56</v>
      </c>
      <c r="I42" s="36" t="s">
        <v>24</v>
      </c>
      <c r="J42" s="37" t="s">
        <v>227</v>
      </c>
      <c r="K42" s="37" t="s">
        <v>57</v>
      </c>
      <c r="L42" s="37"/>
      <c r="M42" s="37"/>
      <c r="N42" s="72" t="s">
        <v>109</v>
      </c>
      <c r="O42" s="79" t="s">
        <v>251</v>
      </c>
      <c r="P42" s="74">
        <v>0</v>
      </c>
      <c r="Q42" s="31">
        <f>IF(P42="","",P42/$E$9)</f>
        <v>0</v>
      </c>
      <c r="R42" s="31">
        <f>IF(P42="","",P42/$N$9)</f>
        <v>0</v>
      </c>
      <c r="S42" s="40" t="str">
        <f>IF(P42="","",IF($N$9=P42,$O$9,IF(Q42&gt;=50%,"призер","участник")))</f>
        <v>участник</v>
      </c>
      <c r="T42" s="37" t="s">
        <v>151</v>
      </c>
      <c r="U42" s="41" t="s">
        <v>54</v>
      </c>
      <c r="V42" s="42" t="s">
        <v>59</v>
      </c>
    </row>
    <row r="43" spans="1:22" x14ac:dyDescent="0.25">
      <c r="A43" s="28">
        <v>33</v>
      </c>
      <c r="B43" s="50" t="s">
        <v>13</v>
      </c>
      <c r="C43" s="34" t="s">
        <v>125</v>
      </c>
      <c r="D43" s="34" t="s">
        <v>126</v>
      </c>
      <c r="E43" s="34" t="s">
        <v>131</v>
      </c>
      <c r="F43" s="34" t="s">
        <v>52</v>
      </c>
      <c r="G43" s="35">
        <v>40680</v>
      </c>
      <c r="H43" s="36" t="s">
        <v>56</v>
      </c>
      <c r="I43" s="36" t="s">
        <v>24</v>
      </c>
      <c r="J43" s="37" t="s">
        <v>227</v>
      </c>
      <c r="K43" s="37" t="s">
        <v>57</v>
      </c>
      <c r="L43" s="37"/>
      <c r="M43" s="37"/>
      <c r="N43" s="72" t="s">
        <v>109</v>
      </c>
      <c r="O43" s="79" t="s">
        <v>257</v>
      </c>
      <c r="P43" s="74">
        <v>0</v>
      </c>
      <c r="Q43" s="31">
        <f>IF(P43="","",P43/$E$9)</f>
        <v>0</v>
      </c>
      <c r="R43" s="31">
        <f>IF(P43="","",P43/$N$9)</f>
        <v>0</v>
      </c>
      <c r="S43" s="40" t="str">
        <f>IF(P43="","",IF($N$9=P43,$O$9,IF(Q43&gt;=50%,"призер","участник")))</f>
        <v>участник</v>
      </c>
      <c r="T43" s="37" t="s">
        <v>151</v>
      </c>
      <c r="U43" s="41" t="s">
        <v>54</v>
      </c>
      <c r="V43" s="42" t="s">
        <v>59</v>
      </c>
    </row>
    <row r="44" spans="1:22" x14ac:dyDescent="0.25">
      <c r="A44" s="28">
        <v>34</v>
      </c>
      <c r="B44" s="50" t="s">
        <v>13</v>
      </c>
      <c r="C44" s="34" t="s">
        <v>130</v>
      </c>
      <c r="D44" s="34" t="s">
        <v>129</v>
      </c>
      <c r="E44" s="34" t="s">
        <v>132</v>
      </c>
      <c r="F44" s="34" t="s">
        <v>66</v>
      </c>
      <c r="G44" s="35">
        <v>40648</v>
      </c>
      <c r="H44" s="36" t="s">
        <v>56</v>
      </c>
      <c r="I44" s="36" t="s">
        <v>24</v>
      </c>
      <c r="J44" s="37" t="s">
        <v>227</v>
      </c>
      <c r="K44" s="37" t="s">
        <v>57</v>
      </c>
      <c r="L44" s="37"/>
      <c r="M44" s="37"/>
      <c r="N44" s="72" t="s">
        <v>109</v>
      </c>
      <c r="O44" s="75" t="s">
        <v>252</v>
      </c>
      <c r="P44" s="74">
        <v>0</v>
      </c>
      <c r="Q44" s="31">
        <f>IF(P44="","",P44/$E$9)</f>
        <v>0</v>
      </c>
      <c r="R44" s="31">
        <f>IF(P44="","",P44/$N$9)</f>
        <v>0</v>
      </c>
      <c r="S44" s="40" t="str">
        <f>IF(P44="","",IF($N$9=P44,$O$9,IF(Q44&gt;=50%,"призер","участник")))</f>
        <v>участник</v>
      </c>
      <c r="T44" s="37" t="s">
        <v>151</v>
      </c>
      <c r="U44" s="41" t="s">
        <v>54</v>
      </c>
      <c r="V44" s="42" t="s">
        <v>59</v>
      </c>
    </row>
    <row r="45" spans="1:22" x14ac:dyDescent="0.25">
      <c r="A45" s="28">
        <v>35</v>
      </c>
      <c r="B45" s="50" t="s">
        <v>13</v>
      </c>
      <c r="C45" s="46" t="s">
        <v>133</v>
      </c>
      <c r="D45" s="46" t="s">
        <v>134</v>
      </c>
      <c r="E45" s="46" t="s">
        <v>135</v>
      </c>
      <c r="F45" s="46" t="s">
        <v>52</v>
      </c>
      <c r="G45" s="47">
        <v>40569</v>
      </c>
      <c r="H45" s="36" t="s">
        <v>56</v>
      </c>
      <c r="I45" s="36" t="s">
        <v>24</v>
      </c>
      <c r="J45" s="42" t="s">
        <v>227</v>
      </c>
      <c r="K45" s="42" t="s">
        <v>57</v>
      </c>
      <c r="L45" s="42"/>
      <c r="M45" s="42"/>
      <c r="N45" s="72" t="s">
        <v>109</v>
      </c>
      <c r="O45" s="79" t="s">
        <v>258</v>
      </c>
      <c r="P45" s="74">
        <v>0</v>
      </c>
      <c r="Q45" s="31">
        <f>IF(P45="","",P45/$E$9)</f>
        <v>0</v>
      </c>
      <c r="R45" s="31">
        <f>IF(P45="","",P45/$N$9)</f>
        <v>0</v>
      </c>
      <c r="S45" s="40" t="str">
        <f>IF(P45="","",IF($N$9=P45,$O$9,IF(Q45&gt;=50%,"призер","участник")))</f>
        <v>участник</v>
      </c>
      <c r="T45" s="37" t="s">
        <v>151</v>
      </c>
      <c r="U45" s="41" t="s">
        <v>54</v>
      </c>
      <c r="V45" s="42" t="s">
        <v>59</v>
      </c>
    </row>
    <row r="46" spans="1:22" x14ac:dyDescent="0.25">
      <c r="A46" s="28">
        <v>36</v>
      </c>
      <c r="B46" s="50" t="s">
        <v>13</v>
      </c>
      <c r="C46" s="34" t="s">
        <v>136</v>
      </c>
      <c r="D46" s="34" t="s">
        <v>138</v>
      </c>
      <c r="E46" s="34" t="s">
        <v>141</v>
      </c>
      <c r="F46" s="34" t="s">
        <v>66</v>
      </c>
      <c r="G46" s="35">
        <v>40622</v>
      </c>
      <c r="H46" s="36" t="s">
        <v>56</v>
      </c>
      <c r="I46" s="36" t="s">
        <v>24</v>
      </c>
      <c r="J46" s="37" t="s">
        <v>227</v>
      </c>
      <c r="K46" s="37" t="s">
        <v>57</v>
      </c>
      <c r="L46" s="37"/>
      <c r="M46" s="37"/>
      <c r="N46" s="72" t="s">
        <v>109</v>
      </c>
      <c r="O46" s="79" t="s">
        <v>253</v>
      </c>
      <c r="P46" s="74">
        <v>0</v>
      </c>
      <c r="Q46" s="31">
        <f>IF(P46="","",P46/$E$9)</f>
        <v>0</v>
      </c>
      <c r="R46" s="31">
        <f>IF(P46="","",P46/$N$9)</f>
        <v>0</v>
      </c>
      <c r="S46" s="40" t="str">
        <f>IF(P46="","",IF($N$9=P46,$O$9,IF(Q46&gt;=50%,"призер","участник")))</f>
        <v>участник</v>
      </c>
      <c r="T46" s="37" t="s">
        <v>151</v>
      </c>
      <c r="U46" s="41" t="s">
        <v>54</v>
      </c>
      <c r="V46" s="42" t="s">
        <v>59</v>
      </c>
    </row>
    <row r="47" spans="1:22" x14ac:dyDescent="0.25">
      <c r="A47" s="28">
        <v>37</v>
      </c>
      <c r="B47" s="50" t="s">
        <v>13</v>
      </c>
      <c r="C47" s="34" t="s">
        <v>144</v>
      </c>
      <c r="D47" s="34" t="s">
        <v>104</v>
      </c>
      <c r="E47" s="34" t="s">
        <v>148</v>
      </c>
      <c r="F47" s="34" t="s">
        <v>66</v>
      </c>
      <c r="G47" s="35">
        <v>40904</v>
      </c>
      <c r="H47" s="36" t="s">
        <v>56</v>
      </c>
      <c r="I47" s="36" t="s">
        <v>24</v>
      </c>
      <c r="J47" s="37" t="s">
        <v>227</v>
      </c>
      <c r="K47" s="37" t="s">
        <v>57</v>
      </c>
      <c r="L47" s="37"/>
      <c r="M47" s="37"/>
      <c r="N47" s="72" t="s">
        <v>109</v>
      </c>
      <c r="O47" s="75" t="s">
        <v>255</v>
      </c>
      <c r="P47" s="74">
        <v>0</v>
      </c>
      <c r="Q47" s="31">
        <f>IF(P47="","",P47/$E$9)</f>
        <v>0</v>
      </c>
      <c r="R47" s="31">
        <f>IF(P47="","",P47/$N$9)</f>
        <v>0</v>
      </c>
      <c r="S47" s="40" t="str">
        <f>IF(P47="","",IF($N$9=P47,$O$9,IF(Q47&gt;=50%,"призер","участник")))</f>
        <v>участник</v>
      </c>
      <c r="T47" s="37" t="s">
        <v>151</v>
      </c>
      <c r="U47" s="41" t="s">
        <v>54</v>
      </c>
      <c r="V47" s="42" t="s">
        <v>59</v>
      </c>
    </row>
    <row r="48" spans="1:22" x14ac:dyDescent="0.25">
      <c r="A48" s="28">
        <v>38</v>
      </c>
      <c r="B48" s="50" t="s">
        <v>13</v>
      </c>
      <c r="C48" s="34" t="s">
        <v>144</v>
      </c>
      <c r="D48" s="34" t="s">
        <v>145</v>
      </c>
      <c r="E48" s="34" t="s">
        <v>148</v>
      </c>
      <c r="F48" s="34" t="s">
        <v>66</v>
      </c>
      <c r="G48" s="35">
        <v>40904</v>
      </c>
      <c r="H48" s="36" t="s">
        <v>56</v>
      </c>
      <c r="I48" s="36" t="s">
        <v>24</v>
      </c>
      <c r="J48" s="37" t="s">
        <v>227</v>
      </c>
      <c r="K48" s="37" t="s">
        <v>57</v>
      </c>
      <c r="L48" s="37"/>
      <c r="M48" s="37"/>
      <c r="N48" s="72" t="s">
        <v>109</v>
      </c>
      <c r="O48" s="75" t="s">
        <v>256</v>
      </c>
      <c r="P48" s="74">
        <v>0</v>
      </c>
      <c r="Q48" s="31">
        <f>IF(P48="","",P48/$E$9)</f>
        <v>0</v>
      </c>
      <c r="R48" s="31">
        <f>IF(P48="","",P48/$N$9)</f>
        <v>0</v>
      </c>
      <c r="S48" s="40" t="str">
        <f>IF(P48="","",IF($N$9=P48,$O$9,IF(Q48&gt;=50%,"призер","участник")))</f>
        <v>участник</v>
      </c>
      <c r="T48" s="37" t="s">
        <v>151</v>
      </c>
      <c r="U48" s="41" t="s">
        <v>54</v>
      </c>
      <c r="V48" s="42" t="s">
        <v>59</v>
      </c>
    </row>
    <row r="49" spans="1:22" x14ac:dyDescent="0.25">
      <c r="A49" s="28">
        <v>39</v>
      </c>
      <c r="B49" s="50" t="s">
        <v>13</v>
      </c>
      <c r="C49" s="34" t="s">
        <v>146</v>
      </c>
      <c r="D49" s="34" t="s">
        <v>150</v>
      </c>
      <c r="E49" s="34" t="s">
        <v>149</v>
      </c>
      <c r="F49" s="34" t="s">
        <v>52</v>
      </c>
      <c r="G49" s="35">
        <v>40621</v>
      </c>
      <c r="H49" s="41" t="s">
        <v>56</v>
      </c>
      <c r="I49" s="41" t="s">
        <v>24</v>
      </c>
      <c r="J49" s="37" t="s">
        <v>227</v>
      </c>
      <c r="K49" s="37" t="s">
        <v>57</v>
      </c>
      <c r="L49" s="37"/>
      <c r="M49" s="37"/>
      <c r="N49" s="72" t="s">
        <v>109</v>
      </c>
      <c r="O49" s="79" t="s">
        <v>260</v>
      </c>
      <c r="P49" s="74">
        <v>0</v>
      </c>
      <c r="Q49" s="31">
        <f>IF(P49="","",P49/$E$9)</f>
        <v>0</v>
      </c>
      <c r="R49" s="31">
        <f>IF(P49="","",P49/$N$9)</f>
        <v>0</v>
      </c>
      <c r="S49" s="40" t="str">
        <f>IF(P49="","",IF($N$9=P49,$O$9,IF(Q49&gt;=50%,"призер","участник")))</f>
        <v>участник</v>
      </c>
      <c r="T49" s="37" t="s">
        <v>151</v>
      </c>
      <c r="U49" s="41" t="s">
        <v>54</v>
      </c>
      <c r="V49" s="42" t="s">
        <v>59</v>
      </c>
    </row>
    <row r="50" spans="1:22" x14ac:dyDescent="0.25">
      <c r="A50" s="28">
        <v>40</v>
      </c>
      <c r="B50" s="50" t="s">
        <v>13</v>
      </c>
      <c r="C50" s="34" t="s">
        <v>152</v>
      </c>
      <c r="D50" s="34" t="s">
        <v>155</v>
      </c>
      <c r="E50" s="34" t="s">
        <v>75</v>
      </c>
      <c r="F50" s="34" t="s">
        <v>52</v>
      </c>
      <c r="G50" s="35">
        <v>40551</v>
      </c>
      <c r="H50" s="36" t="s">
        <v>56</v>
      </c>
      <c r="I50" s="36" t="s">
        <v>24</v>
      </c>
      <c r="J50" s="37" t="s">
        <v>227</v>
      </c>
      <c r="K50" s="37" t="s">
        <v>57</v>
      </c>
      <c r="L50" s="37"/>
      <c r="M50" s="37"/>
      <c r="N50" s="72" t="s">
        <v>165</v>
      </c>
      <c r="O50" s="79" t="s">
        <v>261</v>
      </c>
      <c r="P50" s="74">
        <v>0</v>
      </c>
      <c r="Q50" s="31">
        <f>IF(P50="","",P50/$E$9)</f>
        <v>0</v>
      </c>
      <c r="R50" s="31">
        <f>IF(P50="","",P50/$N$9)</f>
        <v>0</v>
      </c>
      <c r="S50" s="40" t="str">
        <f>IF(P50="","",IF($N$9=P50,$O$9,IF(Q50&gt;=50%,"призер","участник")))</f>
        <v>участник</v>
      </c>
      <c r="T50" s="37" t="s">
        <v>53</v>
      </c>
      <c r="U50" s="41" t="s">
        <v>54</v>
      </c>
      <c r="V50" s="42" t="s">
        <v>59</v>
      </c>
    </row>
    <row r="51" spans="1:22" x14ac:dyDescent="0.25">
      <c r="A51" s="28">
        <v>41</v>
      </c>
      <c r="B51" s="50" t="s">
        <v>13</v>
      </c>
      <c r="C51" s="34" t="s">
        <v>154</v>
      </c>
      <c r="D51" s="34" t="s">
        <v>157</v>
      </c>
      <c r="E51" s="34" t="s">
        <v>158</v>
      </c>
      <c r="F51" s="34" t="s">
        <v>66</v>
      </c>
      <c r="G51" s="35">
        <v>40551</v>
      </c>
      <c r="H51" s="36" t="s">
        <v>56</v>
      </c>
      <c r="I51" s="36" t="s">
        <v>24</v>
      </c>
      <c r="J51" s="37" t="s">
        <v>227</v>
      </c>
      <c r="K51" s="37" t="s">
        <v>57</v>
      </c>
      <c r="L51" s="37"/>
      <c r="M51" s="37"/>
      <c r="N51" s="72" t="s">
        <v>165</v>
      </c>
      <c r="O51" s="79" t="s">
        <v>263</v>
      </c>
      <c r="P51" s="74">
        <v>0</v>
      </c>
      <c r="Q51" s="31">
        <f>IF(P51="","",P51/$E$9)</f>
        <v>0</v>
      </c>
      <c r="R51" s="31">
        <f>IF(P51="","",P51/$N$9)</f>
        <v>0</v>
      </c>
      <c r="S51" s="40" t="str">
        <f>IF(P51="","",IF($N$9=P51,$O$9,IF(Q51&gt;=50%,"призер","участник")))</f>
        <v>участник</v>
      </c>
      <c r="T51" s="37" t="s">
        <v>53</v>
      </c>
      <c r="U51" s="41" t="s">
        <v>54</v>
      </c>
      <c r="V51" s="42" t="s">
        <v>59</v>
      </c>
    </row>
    <row r="52" spans="1:22" x14ac:dyDescent="0.25">
      <c r="A52" s="28">
        <v>42</v>
      </c>
      <c r="B52" s="50" t="s">
        <v>13</v>
      </c>
      <c r="C52" s="34" t="s">
        <v>159</v>
      </c>
      <c r="D52" s="34" t="s">
        <v>160</v>
      </c>
      <c r="E52" s="34" t="s">
        <v>84</v>
      </c>
      <c r="F52" s="34" t="s">
        <v>66</v>
      </c>
      <c r="G52" s="35">
        <v>40857</v>
      </c>
      <c r="H52" s="41" t="s">
        <v>56</v>
      </c>
      <c r="I52" s="41" t="s">
        <v>24</v>
      </c>
      <c r="J52" s="37" t="s">
        <v>227</v>
      </c>
      <c r="K52" s="37" t="s">
        <v>57</v>
      </c>
      <c r="L52" s="37"/>
      <c r="M52" s="37"/>
      <c r="N52" s="72" t="s">
        <v>165</v>
      </c>
      <c r="O52" s="79" t="s">
        <v>264</v>
      </c>
      <c r="P52" s="74">
        <v>0</v>
      </c>
      <c r="Q52" s="31">
        <f>IF(P52="","",P52/$E$9)</f>
        <v>0</v>
      </c>
      <c r="R52" s="31">
        <f>IF(P52="","",P52/$N$9)</f>
        <v>0</v>
      </c>
      <c r="S52" s="40" t="str">
        <f>IF(P52="","",IF($N$9=P52,$O$9,IF(Q52&gt;=50%,"призер","участник")))</f>
        <v>участник</v>
      </c>
      <c r="T52" s="37" t="s">
        <v>53</v>
      </c>
      <c r="U52" s="41" t="s">
        <v>54</v>
      </c>
      <c r="V52" s="42" t="s">
        <v>59</v>
      </c>
    </row>
    <row r="53" spans="1:22" x14ac:dyDescent="0.25">
      <c r="A53" s="28">
        <v>43</v>
      </c>
      <c r="B53" s="50" t="s">
        <v>13</v>
      </c>
      <c r="C53" s="34" t="s">
        <v>162</v>
      </c>
      <c r="D53" s="34" t="s">
        <v>161</v>
      </c>
      <c r="E53" s="34" t="s">
        <v>166</v>
      </c>
      <c r="F53" s="34" t="s">
        <v>66</v>
      </c>
      <c r="G53" s="35">
        <v>40792</v>
      </c>
      <c r="H53" s="36" t="s">
        <v>56</v>
      </c>
      <c r="I53" s="36" t="s">
        <v>24</v>
      </c>
      <c r="J53" s="37" t="s">
        <v>227</v>
      </c>
      <c r="K53" s="37" t="s">
        <v>57</v>
      </c>
      <c r="L53" s="37"/>
      <c r="M53" s="37"/>
      <c r="N53" s="72" t="s">
        <v>165</v>
      </c>
      <c r="O53" s="79" t="s">
        <v>265</v>
      </c>
      <c r="P53" s="74">
        <v>0</v>
      </c>
      <c r="Q53" s="31">
        <f>IF(P53="","",P53/$E$9)</f>
        <v>0</v>
      </c>
      <c r="R53" s="31">
        <f>IF(P53="","",P53/$N$9)</f>
        <v>0</v>
      </c>
      <c r="S53" s="40" t="str">
        <f>IF(P53="","",IF($N$9=P53,$O$9,IF(Q53&gt;=50%,"призер","участник")))</f>
        <v>участник</v>
      </c>
      <c r="T53" s="37" t="s">
        <v>53</v>
      </c>
      <c r="U53" s="41" t="s">
        <v>54</v>
      </c>
      <c r="V53" s="42" t="s">
        <v>59</v>
      </c>
    </row>
    <row r="54" spans="1:22" x14ac:dyDescent="0.25">
      <c r="A54" s="28">
        <v>44</v>
      </c>
      <c r="B54" s="50" t="s">
        <v>13</v>
      </c>
      <c r="C54" s="34" t="s">
        <v>223</v>
      </c>
      <c r="D54" s="34" t="s">
        <v>178</v>
      </c>
      <c r="E54" s="34" t="s">
        <v>224</v>
      </c>
      <c r="F54" s="34" t="s">
        <v>66</v>
      </c>
      <c r="G54" s="35">
        <v>40757</v>
      </c>
      <c r="H54" s="36" t="s">
        <v>56</v>
      </c>
      <c r="I54" s="36" t="s">
        <v>24</v>
      </c>
      <c r="J54" s="37" t="s">
        <v>227</v>
      </c>
      <c r="K54" s="37" t="s">
        <v>57</v>
      </c>
      <c r="L54" s="37"/>
      <c r="M54" s="37"/>
      <c r="N54" s="72" t="s">
        <v>222</v>
      </c>
      <c r="O54" s="79" t="s">
        <v>269</v>
      </c>
      <c r="P54" s="74">
        <v>0</v>
      </c>
      <c r="Q54" s="31">
        <f>IF(P54="","",P54/$E$9)</f>
        <v>0</v>
      </c>
      <c r="R54" s="31">
        <f>IF(P54="","",P54/$N$9)</f>
        <v>0</v>
      </c>
      <c r="S54" s="40" t="str">
        <f>IF(P54="","",IF($N$9=P54,$O$9,IF(Q54&gt;=50%,"призер","участник")))</f>
        <v>участник</v>
      </c>
      <c r="T54" s="37" t="s">
        <v>53</v>
      </c>
      <c r="U54" s="41" t="s">
        <v>54</v>
      </c>
      <c r="V54" s="42" t="s">
        <v>59</v>
      </c>
    </row>
    <row r="55" spans="1:22" x14ac:dyDescent="0.25">
      <c r="A55" s="28">
        <v>45</v>
      </c>
      <c r="B55" s="50" t="s">
        <v>13</v>
      </c>
      <c r="C55" s="34" t="s">
        <v>226</v>
      </c>
      <c r="D55" s="34" t="s">
        <v>176</v>
      </c>
      <c r="E55" s="34" t="s">
        <v>214</v>
      </c>
      <c r="F55" s="34" t="s">
        <v>66</v>
      </c>
      <c r="G55" s="35">
        <v>40584</v>
      </c>
      <c r="H55" s="36" t="s">
        <v>56</v>
      </c>
      <c r="I55" s="36" t="s">
        <v>24</v>
      </c>
      <c r="J55" s="37" t="s">
        <v>227</v>
      </c>
      <c r="K55" s="37" t="s">
        <v>57</v>
      </c>
      <c r="L55" s="37"/>
      <c r="M55" s="37"/>
      <c r="N55" s="72" t="s">
        <v>222</v>
      </c>
      <c r="O55" s="79" t="s">
        <v>271</v>
      </c>
      <c r="P55" s="74">
        <v>0</v>
      </c>
      <c r="Q55" s="31">
        <f>IF(P55="","",P55/$E$9)</f>
        <v>0</v>
      </c>
      <c r="R55" s="31">
        <f>IF(P55="","",P55/$N$9)</f>
        <v>0</v>
      </c>
      <c r="S55" s="40" t="str">
        <f>IF(P55="","",IF($N$9=P55,$O$9,IF(Q55&gt;=50%,"призер","участник")))</f>
        <v>участник</v>
      </c>
      <c r="T55" s="37" t="s">
        <v>53</v>
      </c>
      <c r="U55" s="41" t="s">
        <v>54</v>
      </c>
      <c r="V55" s="42" t="s">
        <v>59</v>
      </c>
    </row>
    <row r="57" spans="1:22" x14ac:dyDescent="0.25">
      <c r="B57" s="33" t="s">
        <v>29</v>
      </c>
      <c r="D57" s="10" t="s">
        <v>587</v>
      </c>
    </row>
    <row r="58" spans="1:22" x14ac:dyDescent="0.25">
      <c r="D58" s="10" t="s">
        <v>589</v>
      </c>
    </row>
    <row r="59" spans="1:22" x14ac:dyDescent="0.25">
      <c r="D59" s="10" t="s">
        <v>591</v>
      </c>
    </row>
    <row r="60" spans="1:22" x14ac:dyDescent="0.25">
      <c r="D60" s="10" t="s">
        <v>596</v>
      </c>
    </row>
    <row r="61" spans="1:22" x14ac:dyDescent="0.25">
      <c r="D61" s="10" t="s">
        <v>597</v>
      </c>
    </row>
  </sheetData>
  <protectedRanges>
    <protectedRange sqref="Q11:Q55" name="Диапазон1_3_1"/>
    <protectedRange sqref="R11:R55" name="Диапазон1_1_1_1"/>
    <protectedRange sqref="S11:S55" name="Диапазон1_2_1_1_1"/>
  </protectedRanges>
  <autoFilter ref="C10:V10" xr:uid="{00000000-0009-0000-0000-000004000000}"/>
  <sortState xmlns:xlrd2="http://schemas.microsoft.com/office/spreadsheetml/2017/richdata2" ref="A11:V55">
    <sortCondition descending="1" ref="P11:P55"/>
  </sortState>
  <mergeCells count="3">
    <mergeCell ref="A1:U1"/>
    <mergeCell ref="C9:D9"/>
    <mergeCell ref="C2:S2"/>
  </mergeCells>
  <conditionalFormatting sqref="C4">
    <cfRule type="expression" dxfId="19" priority="4" stopIfTrue="1">
      <formula>ISBLANK(C4)</formula>
    </cfRule>
  </conditionalFormatting>
  <conditionalFormatting sqref="C5">
    <cfRule type="expression" dxfId="18" priority="3" stopIfTrue="1">
      <formula>ISBLANK(C5)</formula>
    </cfRule>
  </conditionalFormatting>
  <conditionalFormatting sqref="C8">
    <cfRule type="expression" dxfId="17" priority="2" stopIfTrue="1">
      <formula>ISBLANK(C8)</formula>
    </cfRule>
  </conditionalFormatting>
  <conditionalFormatting sqref="E9">
    <cfRule type="expression" dxfId="16" priority="1" stopIfTrue="1">
      <formula>ISBLANK(E9)</formula>
    </cfRule>
  </conditionalFormatting>
  <dataValidations count="1">
    <dataValidation allowBlank="1" showInputMessage="1" showErrorMessage="1" sqref="C4:C8 A4:A8 F8 E9 G4:G8 B10:G10 C11:G11 E6:E7" xr:uid="{00000000-0002-0000-0400-000000000000}"/>
  </dataValidations>
  <pageMargins left="0.25" right="0.25" top="0.33" bottom="0.34" header="0.3" footer="0.3"/>
  <pageSetup paperSize="9" scale="50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33"/>
  <sheetViews>
    <sheetView topLeftCell="A5" zoomScaleNormal="100" workbookViewId="0">
      <selection activeCell="D29" sqref="D29:D33"/>
    </sheetView>
  </sheetViews>
  <sheetFormatPr defaultColWidth="9.109375" defaultRowHeight="13.8" x14ac:dyDescent="0.25"/>
  <cols>
    <col min="1" max="1" width="4.5546875" style="10" customWidth="1"/>
    <col min="2" max="2" width="19.5546875" style="10" customWidth="1"/>
    <col min="3" max="4" width="16.5546875" style="10" customWidth="1"/>
    <col min="5" max="5" width="14.44140625" style="10" customWidth="1"/>
    <col min="6" max="6" width="10.6640625" style="10" customWidth="1"/>
    <col min="7" max="7" width="12.5546875" style="10" customWidth="1"/>
    <col min="8" max="8" width="12.44140625" style="10" customWidth="1"/>
    <col min="9" max="9" width="14.109375" style="10" bestFit="1" customWidth="1"/>
    <col min="10" max="10" width="18.5546875" style="10" customWidth="1"/>
    <col min="11" max="13" width="21" style="10" customWidth="1"/>
    <col min="14" max="15" width="13.88671875" style="10" customWidth="1"/>
    <col min="16" max="16" width="10.6640625" style="10" customWidth="1"/>
    <col min="17" max="18" width="8.44140625" style="10" customWidth="1"/>
    <col min="19" max="19" width="13" style="10" customWidth="1"/>
    <col min="20" max="20" width="38.88671875" style="10" customWidth="1"/>
    <col min="21" max="21" width="12.88671875" style="10" customWidth="1"/>
    <col min="22" max="16384" width="9.109375" style="10"/>
  </cols>
  <sheetData>
    <row r="1" spans="1:25" x14ac:dyDescent="0.2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</row>
    <row r="2" spans="1:25" ht="32.25" customHeight="1" x14ac:dyDescent="0.25">
      <c r="B2" s="11"/>
      <c r="C2" s="69" t="s">
        <v>602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12" t="s">
        <v>38</v>
      </c>
      <c r="U2" s="13">
        <f>COUNTA(P11:P27)</f>
        <v>17</v>
      </c>
    </row>
    <row r="3" spans="1:25" x14ac:dyDescent="0.25">
      <c r="B3" s="11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12"/>
      <c r="U3" s="13"/>
    </row>
    <row r="4" spans="1:25" x14ac:dyDescent="0.25">
      <c r="A4" s="48" t="s">
        <v>0</v>
      </c>
      <c r="B4" s="15"/>
      <c r="C4" s="48" t="s">
        <v>49</v>
      </c>
      <c r="E4" s="16" t="s">
        <v>26</v>
      </c>
      <c r="F4" s="16" t="s">
        <v>28</v>
      </c>
      <c r="G4" s="17"/>
      <c r="T4" s="18" t="s">
        <v>39</v>
      </c>
      <c r="U4" s="19">
        <f>COUNTIF(S11:S27,"победитель")</f>
        <v>2</v>
      </c>
    </row>
    <row r="5" spans="1:25" x14ac:dyDescent="0.25">
      <c r="A5" s="48" t="s">
        <v>43</v>
      </c>
      <c r="B5" s="15"/>
      <c r="C5" s="48" t="s">
        <v>586</v>
      </c>
      <c r="E5" s="16" t="s">
        <v>27</v>
      </c>
      <c r="F5" s="16" t="s">
        <v>24</v>
      </c>
      <c r="G5" s="17"/>
      <c r="T5" s="18" t="s">
        <v>40</v>
      </c>
      <c r="U5" s="13">
        <f>COUNTIF(S11:S27,"призер")</f>
        <v>0</v>
      </c>
    </row>
    <row r="6" spans="1:25" x14ac:dyDescent="0.25">
      <c r="A6" s="48" t="s">
        <v>1</v>
      </c>
      <c r="B6" s="15"/>
      <c r="C6" s="48" t="s">
        <v>44</v>
      </c>
      <c r="E6" s="17"/>
      <c r="G6" s="17"/>
      <c r="T6" s="18" t="s">
        <v>41</v>
      </c>
      <c r="U6" s="13">
        <f>COUNTIF(S11:S27,"участник")</f>
        <v>15</v>
      </c>
    </row>
    <row r="7" spans="1:25" x14ac:dyDescent="0.25">
      <c r="A7" s="48" t="s">
        <v>5</v>
      </c>
      <c r="B7" s="15"/>
      <c r="C7" s="48">
        <v>8</v>
      </c>
      <c r="E7" s="17"/>
      <c r="G7" s="17"/>
      <c r="S7" s="20"/>
      <c r="T7" s="18" t="s">
        <v>31</v>
      </c>
      <c r="U7" s="21">
        <v>0.45</v>
      </c>
    </row>
    <row r="8" spans="1:25" x14ac:dyDescent="0.25">
      <c r="A8" s="48" t="s">
        <v>7</v>
      </c>
      <c r="B8" s="15"/>
      <c r="C8" s="49">
        <v>45583</v>
      </c>
      <c r="F8" s="17"/>
      <c r="G8" s="17"/>
      <c r="T8" s="22" t="s">
        <v>37</v>
      </c>
      <c r="U8" s="21">
        <f>(U4+U5)/U2</f>
        <v>0.11764705882352941</v>
      </c>
    </row>
    <row r="9" spans="1:25" x14ac:dyDescent="0.25">
      <c r="C9" s="70" t="s">
        <v>30</v>
      </c>
      <c r="D9" s="70"/>
      <c r="E9" s="14">
        <v>8</v>
      </c>
      <c r="L9" s="23"/>
      <c r="M9" s="23" t="s">
        <v>14</v>
      </c>
      <c r="N9" s="24">
        <f>MAX(P11:P27)</f>
        <v>4</v>
      </c>
      <c r="O9" s="25" t="str">
        <f>IF(N9*100/E9&gt;=50,"победитель","участник")</f>
        <v>победитель</v>
      </c>
      <c r="S9" s="26">
        <f>U8-45%</f>
        <v>-0.33235294117647063</v>
      </c>
      <c r="T9" s="18" t="s">
        <v>32</v>
      </c>
      <c r="U9" s="27">
        <f>IF((U2*S9)&gt;0,(U2*S9),0)</f>
        <v>0</v>
      </c>
    </row>
    <row r="10" spans="1:25" ht="82.8" x14ac:dyDescent="0.25">
      <c r="A10" s="28" t="s">
        <v>6</v>
      </c>
      <c r="B10" s="9" t="s">
        <v>8</v>
      </c>
      <c r="C10" s="9" t="s">
        <v>2</v>
      </c>
      <c r="D10" s="9" t="s">
        <v>3</v>
      </c>
      <c r="E10" s="9" t="s">
        <v>4</v>
      </c>
      <c r="F10" s="9" t="s">
        <v>25</v>
      </c>
      <c r="G10" s="9" t="s">
        <v>9</v>
      </c>
      <c r="H10" s="9" t="s">
        <v>19</v>
      </c>
      <c r="I10" s="9" t="s">
        <v>20</v>
      </c>
      <c r="J10" s="9" t="s">
        <v>21</v>
      </c>
      <c r="K10" s="9" t="s">
        <v>10</v>
      </c>
      <c r="L10" s="9" t="s">
        <v>46</v>
      </c>
      <c r="M10" s="9" t="s">
        <v>47</v>
      </c>
      <c r="N10" s="9" t="s">
        <v>22</v>
      </c>
      <c r="O10" s="29" t="s">
        <v>17</v>
      </c>
      <c r="P10" s="9" t="s">
        <v>23</v>
      </c>
      <c r="Q10" s="9" t="s">
        <v>15</v>
      </c>
      <c r="R10" s="9" t="s">
        <v>16</v>
      </c>
      <c r="S10" s="9" t="s">
        <v>18</v>
      </c>
      <c r="T10" s="9" t="s">
        <v>11</v>
      </c>
      <c r="U10" s="9" t="s">
        <v>12</v>
      </c>
      <c r="V10" s="9" t="s">
        <v>45</v>
      </c>
      <c r="W10" s="30"/>
      <c r="X10" s="30"/>
      <c r="Y10" s="30"/>
    </row>
    <row r="11" spans="1:25" s="32" customFormat="1" ht="12.9" customHeight="1" x14ac:dyDescent="0.25">
      <c r="A11" s="28">
        <v>1</v>
      </c>
      <c r="B11" s="50" t="s">
        <v>13</v>
      </c>
      <c r="C11" s="34" t="s">
        <v>200</v>
      </c>
      <c r="D11" s="34" t="s">
        <v>156</v>
      </c>
      <c r="E11" s="34" t="s">
        <v>217</v>
      </c>
      <c r="F11" s="34" t="s">
        <v>52</v>
      </c>
      <c r="G11" s="35">
        <v>40261</v>
      </c>
      <c r="H11" s="36" t="s">
        <v>56</v>
      </c>
      <c r="I11" s="36" t="s">
        <v>24</v>
      </c>
      <c r="J11" s="37" t="s">
        <v>227</v>
      </c>
      <c r="K11" s="37" t="s">
        <v>59</v>
      </c>
      <c r="L11" s="37"/>
      <c r="M11" s="37"/>
      <c r="N11" s="72" t="s">
        <v>219</v>
      </c>
      <c r="O11" s="79" t="s">
        <v>286</v>
      </c>
      <c r="P11" s="74">
        <v>4</v>
      </c>
      <c r="Q11" s="31">
        <f>IF(P11="","",P11/$E$9)</f>
        <v>0.5</v>
      </c>
      <c r="R11" s="31">
        <f>IF(P11="","",P11/$N$9)</f>
        <v>1</v>
      </c>
      <c r="S11" s="40" t="str">
        <f>IF(P11="","",IF($N$9=P11,$O$9,IF(Q11&gt;=50%,"призер","участник")))</f>
        <v>победитель</v>
      </c>
      <c r="T11" s="37" t="s">
        <v>372</v>
      </c>
      <c r="U11" s="41" t="s">
        <v>54</v>
      </c>
      <c r="V11" s="42" t="s">
        <v>59</v>
      </c>
    </row>
    <row r="12" spans="1:25" s="32" customFormat="1" ht="12.9" customHeight="1" x14ac:dyDescent="0.25">
      <c r="A12" s="28">
        <v>2</v>
      </c>
      <c r="B12" s="50" t="s">
        <v>13</v>
      </c>
      <c r="C12" s="34" t="s">
        <v>218</v>
      </c>
      <c r="D12" s="34" t="s">
        <v>51</v>
      </c>
      <c r="E12" s="34" t="s">
        <v>204</v>
      </c>
      <c r="F12" s="34" t="s">
        <v>52</v>
      </c>
      <c r="G12" s="35">
        <v>40365</v>
      </c>
      <c r="H12" s="36" t="s">
        <v>56</v>
      </c>
      <c r="I12" s="36" t="s">
        <v>24</v>
      </c>
      <c r="J12" s="37" t="s">
        <v>227</v>
      </c>
      <c r="K12" s="37" t="s">
        <v>59</v>
      </c>
      <c r="L12" s="37"/>
      <c r="M12" s="37"/>
      <c r="N12" s="72" t="s">
        <v>219</v>
      </c>
      <c r="O12" s="79" t="s">
        <v>288</v>
      </c>
      <c r="P12" s="74">
        <v>4</v>
      </c>
      <c r="Q12" s="31">
        <f>IF(P12="","",P12/$E$9)</f>
        <v>0.5</v>
      </c>
      <c r="R12" s="31">
        <f>IF(P12="","",P12/$N$9)</f>
        <v>1</v>
      </c>
      <c r="S12" s="40" t="str">
        <f>IF(P12="","",IF($N$9=P12,$O$9,IF(Q12&gt;=50%,"призер","участник")))</f>
        <v>победитель</v>
      </c>
      <c r="T12" s="37" t="s">
        <v>372</v>
      </c>
      <c r="U12" s="41" t="s">
        <v>54</v>
      </c>
      <c r="V12" s="42" t="s">
        <v>59</v>
      </c>
    </row>
    <row r="13" spans="1:25" ht="14.4" customHeight="1" x14ac:dyDescent="0.25">
      <c r="A13" s="28">
        <v>3</v>
      </c>
      <c r="B13" s="50" t="s">
        <v>13</v>
      </c>
      <c r="C13" s="34" t="s">
        <v>179</v>
      </c>
      <c r="D13" s="34" t="s">
        <v>185</v>
      </c>
      <c r="E13" s="34" t="s">
        <v>204</v>
      </c>
      <c r="F13" s="34" t="s">
        <v>52</v>
      </c>
      <c r="G13" s="35">
        <v>40390</v>
      </c>
      <c r="H13" s="36" t="s">
        <v>56</v>
      </c>
      <c r="I13" s="36" t="s">
        <v>24</v>
      </c>
      <c r="J13" s="37" t="s">
        <v>227</v>
      </c>
      <c r="K13" s="37" t="s">
        <v>59</v>
      </c>
      <c r="L13" s="37"/>
      <c r="M13" s="37"/>
      <c r="N13" s="72" t="s">
        <v>220</v>
      </c>
      <c r="O13" s="79" t="s">
        <v>273</v>
      </c>
      <c r="P13" s="74">
        <v>3</v>
      </c>
      <c r="Q13" s="31">
        <f>IF(P13="","",P13/$E$9)</f>
        <v>0.375</v>
      </c>
      <c r="R13" s="31">
        <f>IF(P13="","",P13/$N$9)</f>
        <v>0.75</v>
      </c>
      <c r="S13" s="40" t="str">
        <f>IF(P13="","",IF($N$9=P13,$O$9,IF(Q13&gt;=50%,"призер","участник")))</f>
        <v>участник</v>
      </c>
      <c r="T13" s="37" t="s">
        <v>53</v>
      </c>
      <c r="U13" s="41" t="s">
        <v>54</v>
      </c>
      <c r="V13" s="42" t="s">
        <v>59</v>
      </c>
    </row>
    <row r="14" spans="1:25" x14ac:dyDescent="0.25">
      <c r="A14" s="28">
        <v>4</v>
      </c>
      <c r="B14" s="50" t="s">
        <v>13</v>
      </c>
      <c r="C14" s="34" t="s">
        <v>198</v>
      </c>
      <c r="D14" s="34" t="s">
        <v>213</v>
      </c>
      <c r="E14" s="34" t="s">
        <v>214</v>
      </c>
      <c r="F14" s="34" t="s">
        <v>52</v>
      </c>
      <c r="G14" s="35">
        <v>40295</v>
      </c>
      <c r="H14" s="36" t="s">
        <v>56</v>
      </c>
      <c r="I14" s="36" t="s">
        <v>24</v>
      </c>
      <c r="J14" s="37" t="s">
        <v>227</v>
      </c>
      <c r="K14" s="37" t="s">
        <v>59</v>
      </c>
      <c r="L14" s="37"/>
      <c r="M14" s="37"/>
      <c r="N14" s="72" t="s">
        <v>219</v>
      </c>
      <c r="O14" s="79" t="s">
        <v>284</v>
      </c>
      <c r="P14" s="74">
        <v>3</v>
      </c>
      <c r="Q14" s="31">
        <f>IF(P14="","",P14/$E$9)</f>
        <v>0.375</v>
      </c>
      <c r="R14" s="31">
        <f>IF(P14="","",P14/$N$9)</f>
        <v>0.75</v>
      </c>
      <c r="S14" s="40" t="str">
        <f>IF(P14="","",IF($N$9=P14,$O$9,IF(Q14&gt;=50%,"призер","участник")))</f>
        <v>участник</v>
      </c>
      <c r="T14" s="37" t="s">
        <v>372</v>
      </c>
      <c r="U14" s="41" t="s">
        <v>54</v>
      </c>
      <c r="V14" s="42" t="s">
        <v>59</v>
      </c>
    </row>
    <row r="15" spans="1:25" x14ac:dyDescent="0.25">
      <c r="A15" s="28">
        <v>5</v>
      </c>
      <c r="B15" s="50" t="s">
        <v>13</v>
      </c>
      <c r="C15" s="34" t="s">
        <v>199</v>
      </c>
      <c r="D15" s="34" t="s">
        <v>164</v>
      </c>
      <c r="E15" s="34" t="s">
        <v>215</v>
      </c>
      <c r="F15" s="34" t="s">
        <v>66</v>
      </c>
      <c r="G15" s="35">
        <v>40261</v>
      </c>
      <c r="H15" s="36" t="s">
        <v>56</v>
      </c>
      <c r="I15" s="36" t="s">
        <v>24</v>
      </c>
      <c r="J15" s="37" t="s">
        <v>227</v>
      </c>
      <c r="K15" s="37" t="s">
        <v>59</v>
      </c>
      <c r="L15" s="37"/>
      <c r="M15" s="37"/>
      <c r="N15" s="72" t="s">
        <v>219</v>
      </c>
      <c r="O15" s="79" t="s">
        <v>285</v>
      </c>
      <c r="P15" s="74">
        <v>3</v>
      </c>
      <c r="Q15" s="31">
        <f>IF(P15="","",P15/$E$9)</f>
        <v>0.375</v>
      </c>
      <c r="R15" s="31">
        <f>IF(P15="","",P15/$N$9)</f>
        <v>0.75</v>
      </c>
      <c r="S15" s="40" t="str">
        <f>IF(P15="","",IF($N$9=P15,$O$9,IF(Q15&gt;=50%,"призер","участник")))</f>
        <v>участник</v>
      </c>
      <c r="T15" s="37" t="s">
        <v>372</v>
      </c>
      <c r="U15" s="41" t="s">
        <v>54</v>
      </c>
      <c r="V15" s="42" t="s">
        <v>59</v>
      </c>
    </row>
    <row r="16" spans="1:25" ht="14.4" x14ac:dyDescent="0.25">
      <c r="A16" s="28">
        <v>6</v>
      </c>
      <c r="B16" s="50" t="s">
        <v>13</v>
      </c>
      <c r="C16" s="34" t="s">
        <v>201</v>
      </c>
      <c r="D16" s="34" t="s">
        <v>202</v>
      </c>
      <c r="E16" s="34" t="s">
        <v>216</v>
      </c>
      <c r="F16" s="34" t="s">
        <v>52</v>
      </c>
      <c r="G16" s="35">
        <v>40265</v>
      </c>
      <c r="H16" s="36" t="s">
        <v>56</v>
      </c>
      <c r="I16" s="36" t="s">
        <v>24</v>
      </c>
      <c r="J16" s="37" t="s">
        <v>227</v>
      </c>
      <c r="K16" s="37" t="s">
        <v>59</v>
      </c>
      <c r="L16" s="37"/>
      <c r="M16" s="37"/>
      <c r="N16" s="72" t="s">
        <v>219</v>
      </c>
      <c r="O16" s="80" t="s">
        <v>289</v>
      </c>
      <c r="P16" s="74">
        <v>3</v>
      </c>
      <c r="Q16" s="31">
        <f>IF(P16="","",P16/$E$9)</f>
        <v>0.375</v>
      </c>
      <c r="R16" s="31">
        <f>IF(P16="","",P16/$N$9)</f>
        <v>0.75</v>
      </c>
      <c r="S16" s="40" t="str">
        <f>IF(P16="","",IF($N$9=P16,$O$9,IF(Q16&gt;=50%,"призер","участник")))</f>
        <v>участник</v>
      </c>
      <c r="T16" s="37" t="s">
        <v>372</v>
      </c>
      <c r="U16" s="41" t="s">
        <v>54</v>
      </c>
      <c r="V16" s="42" t="s">
        <v>59</v>
      </c>
    </row>
    <row r="17" spans="1:22" x14ac:dyDescent="0.25">
      <c r="A17" s="28">
        <v>7</v>
      </c>
      <c r="B17" s="50" t="s">
        <v>13</v>
      </c>
      <c r="C17" s="34" t="s">
        <v>203</v>
      </c>
      <c r="D17" s="34" t="s">
        <v>188</v>
      </c>
      <c r="E17" s="34" t="s">
        <v>62</v>
      </c>
      <c r="F17" s="34"/>
      <c r="G17" s="35">
        <v>40274</v>
      </c>
      <c r="H17" s="36" t="s">
        <v>56</v>
      </c>
      <c r="I17" s="36" t="s">
        <v>24</v>
      </c>
      <c r="J17" s="37" t="s">
        <v>227</v>
      </c>
      <c r="K17" s="37" t="s">
        <v>59</v>
      </c>
      <c r="L17" s="37"/>
      <c r="M17" s="37"/>
      <c r="N17" s="72" t="s">
        <v>219</v>
      </c>
      <c r="O17" s="79" t="s">
        <v>287</v>
      </c>
      <c r="P17" s="74">
        <v>3</v>
      </c>
      <c r="Q17" s="31">
        <f>IF(P17="","",P17/$E$9)</f>
        <v>0.375</v>
      </c>
      <c r="R17" s="31">
        <f>IF(P17="","",P17/$N$9)</f>
        <v>0.75</v>
      </c>
      <c r="S17" s="40" t="str">
        <f>IF(P17="","",IF($N$9=P17,$O$9,IF(Q17&gt;=50%,"призер","участник")))</f>
        <v>участник</v>
      </c>
      <c r="T17" s="37" t="s">
        <v>372</v>
      </c>
      <c r="U17" s="41" t="s">
        <v>54</v>
      </c>
      <c r="V17" s="42" t="s">
        <v>59</v>
      </c>
    </row>
    <row r="18" spans="1:22" x14ac:dyDescent="0.25">
      <c r="A18" s="28">
        <v>8</v>
      </c>
      <c r="B18" s="50" t="s">
        <v>13</v>
      </c>
      <c r="C18" s="34" t="s">
        <v>180</v>
      </c>
      <c r="D18" s="34" t="s">
        <v>90</v>
      </c>
      <c r="E18" s="34" t="s">
        <v>84</v>
      </c>
      <c r="F18" s="34" t="s">
        <v>66</v>
      </c>
      <c r="G18" s="35">
        <v>40308</v>
      </c>
      <c r="H18" s="36" t="s">
        <v>56</v>
      </c>
      <c r="I18" s="36" t="s">
        <v>24</v>
      </c>
      <c r="J18" s="37" t="s">
        <v>227</v>
      </c>
      <c r="K18" s="37" t="s">
        <v>59</v>
      </c>
      <c r="L18" s="37"/>
      <c r="M18" s="37"/>
      <c r="N18" s="72" t="s">
        <v>220</v>
      </c>
      <c r="O18" s="79" t="s">
        <v>274</v>
      </c>
      <c r="P18" s="74">
        <v>2</v>
      </c>
      <c r="Q18" s="31">
        <f>IF(P18="","",P18/$E$9)</f>
        <v>0.25</v>
      </c>
      <c r="R18" s="31">
        <f>IF(P18="","",P18/$N$9)</f>
        <v>0.5</v>
      </c>
      <c r="S18" s="40" t="str">
        <f>IF(P18="","",IF($N$9=P18,$O$9,IF(Q18&gt;=50%,"призер","участник")))</f>
        <v>участник</v>
      </c>
      <c r="T18" s="37" t="s">
        <v>53</v>
      </c>
      <c r="U18" s="41" t="s">
        <v>54</v>
      </c>
      <c r="V18" s="42" t="s">
        <v>59</v>
      </c>
    </row>
    <row r="19" spans="1:22" x14ac:dyDescent="0.25">
      <c r="A19" s="28">
        <v>9</v>
      </c>
      <c r="B19" s="50" t="s">
        <v>13</v>
      </c>
      <c r="C19" s="34" t="s">
        <v>181</v>
      </c>
      <c r="D19" s="34" t="s">
        <v>186</v>
      </c>
      <c r="E19" s="34" t="s">
        <v>205</v>
      </c>
      <c r="F19" s="34" t="s">
        <v>66</v>
      </c>
      <c r="G19" s="43">
        <v>40300</v>
      </c>
      <c r="H19" s="36" t="s">
        <v>56</v>
      </c>
      <c r="I19" s="36" t="s">
        <v>24</v>
      </c>
      <c r="J19" s="44" t="s">
        <v>227</v>
      </c>
      <c r="K19" s="44" t="s">
        <v>59</v>
      </c>
      <c r="L19" s="44"/>
      <c r="M19" s="44"/>
      <c r="N19" s="73" t="s">
        <v>220</v>
      </c>
      <c r="O19" s="75" t="s">
        <v>275</v>
      </c>
      <c r="P19" s="74">
        <v>2</v>
      </c>
      <c r="Q19" s="31">
        <f>IF(P19="","",P19/$E$9)</f>
        <v>0.25</v>
      </c>
      <c r="R19" s="31">
        <f>IF(P19="","",P19/$N$9)</f>
        <v>0.5</v>
      </c>
      <c r="S19" s="40" t="str">
        <f>IF(P19="","",IF($N$9=P19,$O$9,IF(Q19&gt;=50%,"призер","участник")))</f>
        <v>участник</v>
      </c>
      <c r="T19" s="37" t="s">
        <v>53</v>
      </c>
      <c r="U19" s="41" t="s">
        <v>54</v>
      </c>
      <c r="V19" s="42" t="s">
        <v>59</v>
      </c>
    </row>
    <row r="20" spans="1:22" x14ac:dyDescent="0.25">
      <c r="A20" s="28">
        <v>10</v>
      </c>
      <c r="B20" s="50" t="s">
        <v>13</v>
      </c>
      <c r="C20" s="34" t="s">
        <v>183</v>
      </c>
      <c r="D20" s="34" t="s">
        <v>188</v>
      </c>
      <c r="E20" s="34" t="s">
        <v>189</v>
      </c>
      <c r="F20" s="34" t="s">
        <v>66</v>
      </c>
      <c r="G20" s="35">
        <v>40475</v>
      </c>
      <c r="H20" s="36" t="s">
        <v>56</v>
      </c>
      <c r="I20" s="36" t="s">
        <v>24</v>
      </c>
      <c r="J20" s="37" t="s">
        <v>227</v>
      </c>
      <c r="K20" s="37" t="s">
        <v>59</v>
      </c>
      <c r="L20" s="37"/>
      <c r="M20" s="37"/>
      <c r="N20" s="72" t="s">
        <v>220</v>
      </c>
      <c r="O20" s="79" t="s">
        <v>277</v>
      </c>
      <c r="P20" s="74">
        <v>2</v>
      </c>
      <c r="Q20" s="31">
        <f>IF(P20="","",P20/$E$9)</f>
        <v>0.25</v>
      </c>
      <c r="R20" s="31">
        <f>IF(P20="","",P20/$N$9)</f>
        <v>0.5</v>
      </c>
      <c r="S20" s="40" t="str">
        <f>IF(P20="","",IF($N$9=P20,$O$9,IF(Q20&gt;=50%,"призер","участник")))</f>
        <v>участник</v>
      </c>
      <c r="T20" s="37" t="s">
        <v>372</v>
      </c>
      <c r="U20" s="41" t="s">
        <v>54</v>
      </c>
      <c r="V20" s="42" t="s">
        <v>59</v>
      </c>
    </row>
    <row r="21" spans="1:22" x14ac:dyDescent="0.25">
      <c r="A21" s="28">
        <v>11</v>
      </c>
      <c r="B21" s="50" t="s">
        <v>13</v>
      </c>
      <c r="C21" s="34" t="s">
        <v>184</v>
      </c>
      <c r="D21" s="34" t="s">
        <v>191</v>
      </c>
      <c r="E21" s="34" t="s">
        <v>190</v>
      </c>
      <c r="F21" s="34" t="s">
        <v>66</v>
      </c>
      <c r="G21" s="35">
        <v>40521</v>
      </c>
      <c r="H21" s="36" t="s">
        <v>56</v>
      </c>
      <c r="I21" s="36" t="s">
        <v>24</v>
      </c>
      <c r="J21" s="37" t="s">
        <v>227</v>
      </c>
      <c r="K21" s="37" t="s">
        <v>59</v>
      </c>
      <c r="L21" s="37"/>
      <c r="M21" s="37"/>
      <c r="N21" s="72" t="s">
        <v>220</v>
      </c>
      <c r="O21" s="79" t="s">
        <v>278</v>
      </c>
      <c r="P21" s="74">
        <v>2</v>
      </c>
      <c r="Q21" s="31">
        <f>IF(P21="","",P21/$E$9)</f>
        <v>0.25</v>
      </c>
      <c r="R21" s="31">
        <f>IF(P21="","",P21/$N$9)</f>
        <v>0.5</v>
      </c>
      <c r="S21" s="40" t="str">
        <f>IF(P21="","",IF($N$9=P21,$O$9,IF(Q21&gt;=50%,"призер","участник")))</f>
        <v>участник</v>
      </c>
      <c r="T21" s="37" t="s">
        <v>372</v>
      </c>
      <c r="U21" s="41" t="s">
        <v>54</v>
      </c>
      <c r="V21" s="42" t="s">
        <v>59</v>
      </c>
    </row>
    <row r="22" spans="1:22" x14ac:dyDescent="0.25">
      <c r="A22" s="28">
        <v>12</v>
      </c>
      <c r="B22" s="50" t="s">
        <v>13</v>
      </c>
      <c r="C22" s="34" t="s">
        <v>182</v>
      </c>
      <c r="D22" s="34" t="s">
        <v>187</v>
      </c>
      <c r="E22" s="34" t="s">
        <v>206</v>
      </c>
      <c r="F22" s="34" t="s">
        <v>66</v>
      </c>
      <c r="G22" s="35">
        <v>40410</v>
      </c>
      <c r="H22" s="36" t="s">
        <v>56</v>
      </c>
      <c r="I22" s="36" t="s">
        <v>24</v>
      </c>
      <c r="J22" s="37" t="s">
        <v>227</v>
      </c>
      <c r="K22" s="37" t="s">
        <v>59</v>
      </c>
      <c r="L22" s="37"/>
      <c r="M22" s="37"/>
      <c r="N22" s="72" t="s">
        <v>220</v>
      </c>
      <c r="O22" s="79" t="s">
        <v>276</v>
      </c>
      <c r="P22" s="74">
        <v>1</v>
      </c>
      <c r="Q22" s="31">
        <f>IF(P22="","",P22/$E$9)</f>
        <v>0.125</v>
      </c>
      <c r="R22" s="31">
        <f>IF(P22="","",P22/$N$9)</f>
        <v>0.25</v>
      </c>
      <c r="S22" s="40" t="str">
        <f>IF(P22="","",IF($N$9=P22,$O$9,IF(Q22&gt;=50%,"призер","участник")))</f>
        <v>участник</v>
      </c>
      <c r="T22" s="37" t="s">
        <v>372</v>
      </c>
      <c r="U22" s="41" t="s">
        <v>54</v>
      </c>
      <c r="V22" s="42" t="s">
        <v>59</v>
      </c>
    </row>
    <row r="23" spans="1:22" x14ac:dyDescent="0.25">
      <c r="A23" s="28">
        <v>13</v>
      </c>
      <c r="B23" s="50" t="s">
        <v>13</v>
      </c>
      <c r="C23" s="34" t="s">
        <v>192</v>
      </c>
      <c r="D23" s="34" t="s">
        <v>51</v>
      </c>
      <c r="E23" s="34" t="s">
        <v>210</v>
      </c>
      <c r="F23" s="34" t="s">
        <v>52</v>
      </c>
      <c r="G23" s="35">
        <v>40516</v>
      </c>
      <c r="H23" s="36" t="s">
        <v>56</v>
      </c>
      <c r="I23" s="36" t="s">
        <v>24</v>
      </c>
      <c r="J23" s="37" t="s">
        <v>227</v>
      </c>
      <c r="K23" s="37" t="s">
        <v>59</v>
      </c>
      <c r="L23" s="37"/>
      <c r="M23" s="37"/>
      <c r="N23" s="72" t="s">
        <v>221</v>
      </c>
      <c r="O23" s="79" t="s">
        <v>279</v>
      </c>
      <c r="P23" s="74">
        <v>1</v>
      </c>
      <c r="Q23" s="31">
        <f>IF(P23="","",P23/$E$9)</f>
        <v>0.125</v>
      </c>
      <c r="R23" s="31">
        <f>IF(P23="","",P23/$N$9)</f>
        <v>0.25</v>
      </c>
      <c r="S23" s="40" t="str">
        <f>IF(P23="","",IF($N$9=P23,$O$9,IF(Q23&gt;=50%,"призер","участник")))</f>
        <v>участник</v>
      </c>
      <c r="T23" s="37" t="s">
        <v>372</v>
      </c>
      <c r="U23" s="41" t="s">
        <v>54</v>
      </c>
      <c r="V23" s="42" t="s">
        <v>59</v>
      </c>
    </row>
    <row r="24" spans="1:22" x14ac:dyDescent="0.25">
      <c r="A24" s="28">
        <v>14</v>
      </c>
      <c r="B24" s="50" t="s">
        <v>13</v>
      </c>
      <c r="C24" s="34" t="s">
        <v>193</v>
      </c>
      <c r="D24" s="34" t="s">
        <v>207</v>
      </c>
      <c r="E24" s="34" t="s">
        <v>208</v>
      </c>
      <c r="F24" s="34" t="s">
        <v>52</v>
      </c>
      <c r="G24" s="35">
        <v>40300</v>
      </c>
      <c r="H24" s="36" t="s">
        <v>56</v>
      </c>
      <c r="I24" s="36" t="s">
        <v>24</v>
      </c>
      <c r="J24" s="37" t="s">
        <v>227</v>
      </c>
      <c r="K24" s="37" t="s">
        <v>59</v>
      </c>
      <c r="L24" s="37"/>
      <c r="M24" s="37"/>
      <c r="N24" s="72" t="s">
        <v>221</v>
      </c>
      <c r="O24" s="79" t="s">
        <v>281</v>
      </c>
      <c r="P24" s="74">
        <v>1</v>
      </c>
      <c r="Q24" s="31">
        <f>IF(P24="","",P24/$E$9)</f>
        <v>0.125</v>
      </c>
      <c r="R24" s="31">
        <f>IF(P24="","",P24/$N$9)</f>
        <v>0.25</v>
      </c>
      <c r="S24" s="40" t="str">
        <f>IF(P24="","",IF($N$9=P24,$O$9,IF(Q24&gt;=50%,"призер","участник")))</f>
        <v>участник</v>
      </c>
      <c r="T24" s="37" t="s">
        <v>372</v>
      </c>
      <c r="U24" s="41" t="s">
        <v>54</v>
      </c>
      <c r="V24" s="42" t="s">
        <v>59</v>
      </c>
    </row>
    <row r="25" spans="1:22" ht="13.2" customHeight="1" x14ac:dyDescent="0.25">
      <c r="A25" s="28">
        <v>15</v>
      </c>
      <c r="B25" s="50" t="s">
        <v>13</v>
      </c>
      <c r="C25" s="34" t="s">
        <v>194</v>
      </c>
      <c r="D25" s="34" t="s">
        <v>209</v>
      </c>
      <c r="E25" s="34" t="s">
        <v>131</v>
      </c>
      <c r="F25" s="34" t="s">
        <v>52</v>
      </c>
      <c r="G25" s="35">
        <v>40256</v>
      </c>
      <c r="H25" s="36" t="s">
        <v>56</v>
      </c>
      <c r="I25" s="36" t="s">
        <v>24</v>
      </c>
      <c r="J25" s="37" t="s">
        <v>227</v>
      </c>
      <c r="K25" s="37" t="s">
        <v>59</v>
      </c>
      <c r="L25" s="37"/>
      <c r="M25" s="37"/>
      <c r="N25" s="72" t="s">
        <v>221</v>
      </c>
      <c r="O25" s="79" t="s">
        <v>280</v>
      </c>
      <c r="P25" s="74">
        <v>1</v>
      </c>
      <c r="Q25" s="31">
        <f>IF(P25="","",P25/$E$9)</f>
        <v>0.125</v>
      </c>
      <c r="R25" s="31">
        <f>IF(P25="","",P25/$N$9)</f>
        <v>0.25</v>
      </c>
      <c r="S25" s="40" t="str">
        <f>IF(P25="","",IF($N$9=P25,$O$9,IF(Q25&gt;=50%,"призер","участник")))</f>
        <v>участник</v>
      </c>
      <c r="T25" s="37" t="s">
        <v>372</v>
      </c>
      <c r="U25" s="41" t="s">
        <v>54</v>
      </c>
      <c r="V25" s="42" t="s">
        <v>59</v>
      </c>
    </row>
    <row r="26" spans="1:22" x14ac:dyDescent="0.25">
      <c r="A26" s="28">
        <v>16</v>
      </c>
      <c r="B26" s="50" t="s">
        <v>13</v>
      </c>
      <c r="C26" s="34" t="s">
        <v>196</v>
      </c>
      <c r="D26" s="34" t="s">
        <v>197</v>
      </c>
      <c r="E26" s="34" t="s">
        <v>118</v>
      </c>
      <c r="F26" s="34" t="s">
        <v>66</v>
      </c>
      <c r="G26" s="35">
        <v>40310</v>
      </c>
      <c r="H26" s="36" t="s">
        <v>56</v>
      </c>
      <c r="I26" s="36" t="s">
        <v>24</v>
      </c>
      <c r="J26" s="37" t="s">
        <v>227</v>
      </c>
      <c r="K26" s="37" t="s">
        <v>59</v>
      </c>
      <c r="L26" s="37"/>
      <c r="M26" s="37"/>
      <c r="N26" s="72" t="s">
        <v>221</v>
      </c>
      <c r="O26" s="79" t="s">
        <v>283</v>
      </c>
      <c r="P26" s="74">
        <v>1</v>
      </c>
      <c r="Q26" s="31">
        <f>IF(P26="","",P26/$E$9)</f>
        <v>0.125</v>
      </c>
      <c r="R26" s="31">
        <f>IF(P26="","",P26/$N$9)</f>
        <v>0.25</v>
      </c>
      <c r="S26" s="40" t="str">
        <f>IF(P26="","",IF($N$9=P26,$O$9,IF(Q26&gt;=50%,"призер","участник")))</f>
        <v>участник</v>
      </c>
      <c r="T26" s="37" t="s">
        <v>372</v>
      </c>
      <c r="U26" s="41" t="s">
        <v>54</v>
      </c>
      <c r="V26" s="42" t="s">
        <v>59</v>
      </c>
    </row>
    <row r="27" spans="1:22" x14ac:dyDescent="0.25">
      <c r="A27" s="28">
        <v>17</v>
      </c>
      <c r="B27" s="50" t="s">
        <v>13</v>
      </c>
      <c r="C27" s="34" t="s">
        <v>195</v>
      </c>
      <c r="D27" s="34" t="s">
        <v>211</v>
      </c>
      <c r="E27" s="34" t="s">
        <v>212</v>
      </c>
      <c r="F27" s="34" t="s">
        <v>52</v>
      </c>
      <c r="G27" s="35">
        <v>40508</v>
      </c>
      <c r="H27" s="36" t="s">
        <v>56</v>
      </c>
      <c r="I27" s="36" t="s">
        <v>24</v>
      </c>
      <c r="J27" s="37" t="s">
        <v>227</v>
      </c>
      <c r="K27" s="37" t="s">
        <v>59</v>
      </c>
      <c r="L27" s="37"/>
      <c r="M27" s="37"/>
      <c r="N27" s="72" t="s">
        <v>221</v>
      </c>
      <c r="O27" s="79" t="s">
        <v>282</v>
      </c>
      <c r="P27" s="74">
        <v>0</v>
      </c>
      <c r="Q27" s="31">
        <f>IF(P27="","",P27/$E$9)</f>
        <v>0</v>
      </c>
      <c r="R27" s="31">
        <f>IF(P27="","",P27/$N$9)</f>
        <v>0</v>
      </c>
      <c r="S27" s="40" t="str">
        <f>IF(P27="","",IF($N$9=P27,$O$9,IF(Q27&gt;=50%,"призер","участник")))</f>
        <v>участник</v>
      </c>
      <c r="T27" s="37" t="s">
        <v>372</v>
      </c>
      <c r="U27" s="41" t="s">
        <v>54</v>
      </c>
      <c r="V27" s="42" t="s">
        <v>59</v>
      </c>
    </row>
    <row r="29" spans="1:22" x14ac:dyDescent="0.25">
      <c r="B29" s="33" t="s">
        <v>29</v>
      </c>
      <c r="D29" s="10" t="s">
        <v>587</v>
      </c>
    </row>
    <row r="30" spans="1:22" x14ac:dyDescent="0.25">
      <c r="D30" s="10" t="s">
        <v>589</v>
      </c>
    </row>
    <row r="31" spans="1:22" x14ac:dyDescent="0.25">
      <c r="D31" s="10" t="s">
        <v>591</v>
      </c>
    </row>
    <row r="32" spans="1:22" x14ac:dyDescent="0.25">
      <c r="D32" s="10" t="s">
        <v>596</v>
      </c>
    </row>
    <row r="33" spans="4:4" x14ac:dyDescent="0.25">
      <c r="D33" s="10" t="s">
        <v>597</v>
      </c>
    </row>
  </sheetData>
  <protectedRanges>
    <protectedRange sqref="Q11:Q27" name="Диапазон1_3_1"/>
    <protectedRange sqref="R11:R27" name="Диапазон1_1_1_1"/>
    <protectedRange sqref="S11:S27" name="Диапазон1_2_1_1_1"/>
  </protectedRanges>
  <autoFilter ref="C10:V10" xr:uid="{00000000-0009-0000-0000-000005000000}"/>
  <sortState xmlns:xlrd2="http://schemas.microsoft.com/office/spreadsheetml/2017/richdata2" ref="A11:V27">
    <sortCondition descending="1" ref="P11:P27"/>
  </sortState>
  <mergeCells count="3">
    <mergeCell ref="A1:U1"/>
    <mergeCell ref="C9:D9"/>
    <mergeCell ref="C2:S2"/>
  </mergeCells>
  <conditionalFormatting sqref="C4">
    <cfRule type="expression" dxfId="15" priority="4" stopIfTrue="1">
      <formula>ISBLANK(C4)</formula>
    </cfRule>
  </conditionalFormatting>
  <conditionalFormatting sqref="C5">
    <cfRule type="expression" dxfId="14" priority="3" stopIfTrue="1">
      <formula>ISBLANK(C5)</formula>
    </cfRule>
  </conditionalFormatting>
  <conditionalFormatting sqref="C8">
    <cfRule type="expression" dxfId="13" priority="2" stopIfTrue="1">
      <formula>ISBLANK(C8)</formula>
    </cfRule>
  </conditionalFormatting>
  <conditionalFormatting sqref="E9">
    <cfRule type="expression" dxfId="12" priority="1" stopIfTrue="1">
      <formula>ISBLANK(E9)</formula>
    </cfRule>
  </conditionalFormatting>
  <dataValidations count="1">
    <dataValidation allowBlank="1" showInputMessage="1" showErrorMessage="1" sqref="C4:C8 A4:A8 F8 E9 G4:G8 B10:G10 C11:G11 E6:E7" xr:uid="{00000000-0002-0000-0500-000000000000}"/>
  </dataValidations>
  <pageMargins left="0.25" right="0.25" top="0.33" bottom="0.34" header="0.3" footer="0.3"/>
  <pageSetup paperSize="9" scale="50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28"/>
  <sheetViews>
    <sheetView zoomScaleNormal="100" workbookViewId="0">
      <selection activeCell="D28" sqref="D24:D28"/>
    </sheetView>
  </sheetViews>
  <sheetFormatPr defaultColWidth="9.109375" defaultRowHeight="13.8" x14ac:dyDescent="0.25"/>
  <cols>
    <col min="1" max="1" width="4.5546875" style="10" customWidth="1"/>
    <col min="2" max="2" width="19.5546875" style="10" customWidth="1"/>
    <col min="3" max="4" width="16.5546875" style="10" customWidth="1"/>
    <col min="5" max="5" width="14.44140625" style="10" customWidth="1"/>
    <col min="6" max="6" width="10.6640625" style="10" customWidth="1"/>
    <col min="7" max="7" width="12.5546875" style="10" customWidth="1"/>
    <col min="8" max="8" width="12.44140625" style="10" customWidth="1"/>
    <col min="9" max="9" width="14.109375" style="10" bestFit="1" customWidth="1"/>
    <col min="10" max="10" width="18.5546875" style="10" customWidth="1"/>
    <col min="11" max="13" width="21" style="10" customWidth="1"/>
    <col min="14" max="15" width="13.88671875" style="10" customWidth="1"/>
    <col min="16" max="16" width="10.6640625" style="10" customWidth="1"/>
    <col min="17" max="18" width="8.44140625" style="10" customWidth="1"/>
    <col min="19" max="19" width="13" style="10" customWidth="1"/>
    <col min="20" max="20" width="38.88671875" style="10" customWidth="1"/>
    <col min="21" max="21" width="12.88671875" style="10" customWidth="1"/>
    <col min="22" max="16384" width="9.109375" style="10"/>
  </cols>
  <sheetData>
    <row r="1" spans="1:25" x14ac:dyDescent="0.2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</row>
    <row r="2" spans="1:25" ht="32.25" customHeight="1" x14ac:dyDescent="0.25">
      <c r="B2" s="11"/>
      <c r="C2" s="69" t="s">
        <v>603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12" t="s">
        <v>38</v>
      </c>
      <c r="U2" s="13">
        <f>COUNTA(P11:P22)</f>
        <v>12</v>
      </c>
    </row>
    <row r="3" spans="1:25" x14ac:dyDescent="0.25">
      <c r="B3" s="11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12"/>
      <c r="U3" s="13"/>
    </row>
    <row r="4" spans="1:25" x14ac:dyDescent="0.25">
      <c r="A4" s="48" t="s">
        <v>0</v>
      </c>
      <c r="B4" s="15"/>
      <c r="C4" s="48" t="s">
        <v>49</v>
      </c>
      <c r="E4" s="16" t="s">
        <v>26</v>
      </c>
      <c r="F4" s="16" t="s">
        <v>28</v>
      </c>
      <c r="G4" s="17"/>
      <c r="T4" s="18" t="s">
        <v>39</v>
      </c>
      <c r="U4" s="19">
        <f>COUNTIF(S11:S22,"победитель")</f>
        <v>1</v>
      </c>
    </row>
    <row r="5" spans="1:25" x14ac:dyDescent="0.25">
      <c r="A5" s="48" t="s">
        <v>43</v>
      </c>
      <c r="B5" s="15"/>
      <c r="C5" s="48" t="s">
        <v>586</v>
      </c>
      <c r="E5" s="16" t="s">
        <v>27</v>
      </c>
      <c r="F5" s="16" t="s">
        <v>24</v>
      </c>
      <c r="G5" s="17"/>
      <c r="T5" s="18" t="s">
        <v>40</v>
      </c>
      <c r="U5" s="13">
        <f>COUNTIF(S11:S22,"призер")</f>
        <v>0</v>
      </c>
    </row>
    <row r="6" spans="1:25" x14ac:dyDescent="0.25">
      <c r="A6" s="48" t="s">
        <v>1</v>
      </c>
      <c r="B6" s="15"/>
      <c r="C6" s="48" t="s">
        <v>44</v>
      </c>
      <c r="E6" s="17"/>
      <c r="G6" s="17"/>
      <c r="T6" s="18" t="s">
        <v>41</v>
      </c>
      <c r="U6" s="13">
        <f>COUNTIF(S11:S22,"участник")</f>
        <v>11</v>
      </c>
    </row>
    <row r="7" spans="1:25" x14ac:dyDescent="0.25">
      <c r="A7" s="48" t="s">
        <v>5</v>
      </c>
      <c r="B7" s="15"/>
      <c r="C7" s="48">
        <v>9</v>
      </c>
      <c r="E7" s="17"/>
      <c r="G7" s="17"/>
      <c r="S7" s="20"/>
      <c r="T7" s="18" t="s">
        <v>31</v>
      </c>
      <c r="U7" s="21">
        <v>0.45</v>
      </c>
    </row>
    <row r="8" spans="1:25" x14ac:dyDescent="0.25">
      <c r="A8" s="48" t="s">
        <v>7</v>
      </c>
      <c r="B8" s="15"/>
      <c r="C8" s="49">
        <v>45583</v>
      </c>
      <c r="F8" s="17"/>
      <c r="G8" s="17"/>
      <c r="T8" s="22" t="s">
        <v>37</v>
      </c>
      <c r="U8" s="21">
        <f>(U4+U5)/U2</f>
        <v>8.3333333333333329E-2</v>
      </c>
    </row>
    <row r="9" spans="1:25" x14ac:dyDescent="0.25">
      <c r="C9" s="70" t="s">
        <v>30</v>
      </c>
      <c r="D9" s="70"/>
      <c r="E9" s="14">
        <v>8</v>
      </c>
      <c r="L9" s="23"/>
      <c r="M9" s="23" t="s">
        <v>14</v>
      </c>
      <c r="N9" s="24">
        <f>MAX(P11:P22)</f>
        <v>6</v>
      </c>
      <c r="O9" s="25" t="str">
        <f>IF(N9*100/E9&gt;=50,"победитель","участник")</f>
        <v>победитель</v>
      </c>
      <c r="S9" s="26">
        <f>U8-45%</f>
        <v>-0.3666666666666667</v>
      </c>
      <c r="T9" s="18" t="s">
        <v>32</v>
      </c>
      <c r="U9" s="27">
        <f>IF((U2*S9)&gt;0,(U2*S9),0)</f>
        <v>0</v>
      </c>
    </row>
    <row r="10" spans="1:25" ht="82.8" x14ac:dyDescent="0.25">
      <c r="A10" s="28" t="s">
        <v>6</v>
      </c>
      <c r="B10" s="9" t="s">
        <v>8</v>
      </c>
      <c r="C10" s="9" t="s">
        <v>2</v>
      </c>
      <c r="D10" s="9" t="s">
        <v>3</v>
      </c>
      <c r="E10" s="9" t="s">
        <v>4</v>
      </c>
      <c r="F10" s="9" t="s">
        <v>25</v>
      </c>
      <c r="G10" s="9" t="s">
        <v>9</v>
      </c>
      <c r="H10" s="9" t="s">
        <v>19</v>
      </c>
      <c r="I10" s="9" t="s">
        <v>20</v>
      </c>
      <c r="J10" s="9" t="s">
        <v>21</v>
      </c>
      <c r="K10" s="9" t="s">
        <v>10</v>
      </c>
      <c r="L10" s="9" t="s">
        <v>46</v>
      </c>
      <c r="M10" s="9" t="s">
        <v>47</v>
      </c>
      <c r="N10" s="9" t="s">
        <v>22</v>
      </c>
      <c r="O10" s="29" t="s">
        <v>17</v>
      </c>
      <c r="P10" s="9" t="s">
        <v>23</v>
      </c>
      <c r="Q10" s="9" t="s">
        <v>15</v>
      </c>
      <c r="R10" s="9" t="s">
        <v>16</v>
      </c>
      <c r="S10" s="9" t="s">
        <v>18</v>
      </c>
      <c r="T10" s="9" t="s">
        <v>11</v>
      </c>
      <c r="U10" s="9" t="s">
        <v>12</v>
      </c>
      <c r="V10" s="9" t="s">
        <v>45</v>
      </c>
      <c r="W10" s="30"/>
      <c r="X10" s="30"/>
      <c r="Y10" s="30"/>
    </row>
    <row r="11" spans="1:25" s="32" customFormat="1" ht="12.9" customHeight="1" x14ac:dyDescent="0.25">
      <c r="A11" s="28">
        <v>1</v>
      </c>
      <c r="B11" s="50" t="s">
        <v>13</v>
      </c>
      <c r="C11" s="34" t="s">
        <v>390</v>
      </c>
      <c r="D11" s="34" t="s">
        <v>391</v>
      </c>
      <c r="E11" s="34" t="s">
        <v>392</v>
      </c>
      <c r="F11" s="34" t="s">
        <v>66</v>
      </c>
      <c r="G11" s="35">
        <v>40050</v>
      </c>
      <c r="H11" s="36" t="s">
        <v>56</v>
      </c>
      <c r="I11" s="36" t="s">
        <v>24</v>
      </c>
      <c r="J11" s="37" t="s">
        <v>227</v>
      </c>
      <c r="K11" s="37" t="s">
        <v>59</v>
      </c>
      <c r="L11" s="37"/>
      <c r="M11" s="37"/>
      <c r="N11" s="72" t="s">
        <v>388</v>
      </c>
      <c r="O11" s="79" t="s">
        <v>389</v>
      </c>
      <c r="P11" s="74">
        <v>6</v>
      </c>
      <c r="Q11" s="31">
        <f>IF(P11="","",P11/$E$9)</f>
        <v>0.75</v>
      </c>
      <c r="R11" s="31">
        <f>IF(P11="","",P11/$N$9)</f>
        <v>1</v>
      </c>
      <c r="S11" s="40" t="str">
        <f>IF(P11="","",IF($N$9=P11,$O$9,IF(Q11&gt;=50%,"призер","участник")))</f>
        <v>победитель</v>
      </c>
      <c r="T11" s="37" t="s">
        <v>151</v>
      </c>
      <c r="U11" s="41" t="s">
        <v>54</v>
      </c>
      <c r="V11" s="42" t="s">
        <v>59</v>
      </c>
    </row>
    <row r="12" spans="1:25" s="32" customFormat="1" ht="12.9" customHeight="1" x14ac:dyDescent="0.25">
      <c r="A12" s="28">
        <v>2</v>
      </c>
      <c r="B12" s="50" t="s">
        <v>13</v>
      </c>
      <c r="C12" s="34" t="s">
        <v>375</v>
      </c>
      <c r="D12" s="34" t="s">
        <v>97</v>
      </c>
      <c r="E12" s="34" t="s">
        <v>408</v>
      </c>
      <c r="F12" s="34" t="s">
        <v>66</v>
      </c>
      <c r="G12" s="35">
        <v>40085</v>
      </c>
      <c r="H12" s="36" t="s">
        <v>56</v>
      </c>
      <c r="I12" s="36" t="s">
        <v>24</v>
      </c>
      <c r="J12" s="37" t="s">
        <v>227</v>
      </c>
      <c r="K12" s="37" t="s">
        <v>59</v>
      </c>
      <c r="L12" s="37"/>
      <c r="M12" s="37"/>
      <c r="N12" s="72" t="s">
        <v>376</v>
      </c>
      <c r="O12" s="79" t="s">
        <v>377</v>
      </c>
      <c r="P12" s="74">
        <v>3</v>
      </c>
      <c r="Q12" s="31">
        <f>IF(P12="","",P12/$E$9)</f>
        <v>0.375</v>
      </c>
      <c r="R12" s="31">
        <f>IF(P12="","",P12/$N$9)</f>
        <v>0.5</v>
      </c>
      <c r="S12" s="40" t="str">
        <f>IF(P12="","",IF($N$9=P12,$O$9,IF(Q12&gt;=50%,"призер","участник")))</f>
        <v>участник</v>
      </c>
      <c r="T12" s="37" t="s">
        <v>151</v>
      </c>
      <c r="U12" s="41" t="s">
        <v>54</v>
      </c>
      <c r="V12" s="42" t="s">
        <v>59</v>
      </c>
    </row>
    <row r="13" spans="1:25" ht="12.6" customHeight="1" x14ac:dyDescent="0.25">
      <c r="A13" s="28">
        <v>3</v>
      </c>
      <c r="B13" s="50" t="s">
        <v>13</v>
      </c>
      <c r="C13" s="34" t="s">
        <v>400</v>
      </c>
      <c r="D13" s="34" t="s">
        <v>414</v>
      </c>
      <c r="E13" s="34" t="s">
        <v>415</v>
      </c>
      <c r="F13" s="34" t="s">
        <v>66</v>
      </c>
      <c r="G13" s="35">
        <v>40104</v>
      </c>
      <c r="H13" s="36" t="s">
        <v>56</v>
      </c>
      <c r="I13" s="36" t="s">
        <v>24</v>
      </c>
      <c r="J13" s="37" t="s">
        <v>227</v>
      </c>
      <c r="K13" s="37" t="s">
        <v>59</v>
      </c>
      <c r="L13" s="37"/>
      <c r="M13" s="37"/>
      <c r="N13" s="72" t="s">
        <v>393</v>
      </c>
      <c r="O13" s="79" t="s">
        <v>399</v>
      </c>
      <c r="P13" s="74">
        <v>2</v>
      </c>
      <c r="Q13" s="31">
        <f>IF(P13="","",P13/$E$9)</f>
        <v>0.25</v>
      </c>
      <c r="R13" s="31">
        <f>IF(P13="","",P13/$N$9)</f>
        <v>0.33333333333333331</v>
      </c>
      <c r="S13" s="40" t="str">
        <f>IF(P13="","",IF($N$9=P13,$O$9,IF(Q13&gt;=50%,"призер","участник")))</f>
        <v>участник</v>
      </c>
      <c r="T13" s="37" t="s">
        <v>151</v>
      </c>
      <c r="U13" s="41" t="s">
        <v>54</v>
      </c>
      <c r="V13" s="42" t="s">
        <v>59</v>
      </c>
    </row>
    <row r="14" spans="1:25" x14ac:dyDescent="0.25">
      <c r="A14" s="28">
        <v>4</v>
      </c>
      <c r="B14" s="50" t="s">
        <v>13</v>
      </c>
      <c r="C14" s="34" t="s">
        <v>380</v>
      </c>
      <c r="D14" s="34" t="s">
        <v>381</v>
      </c>
      <c r="E14" s="34" t="s">
        <v>210</v>
      </c>
      <c r="F14" s="34" t="s">
        <v>52</v>
      </c>
      <c r="G14" s="43">
        <v>39992</v>
      </c>
      <c r="H14" s="36" t="s">
        <v>56</v>
      </c>
      <c r="I14" s="36" t="s">
        <v>24</v>
      </c>
      <c r="J14" s="44" t="s">
        <v>227</v>
      </c>
      <c r="K14" s="44" t="s">
        <v>59</v>
      </c>
      <c r="L14" s="44"/>
      <c r="M14" s="44"/>
      <c r="N14" s="73" t="s">
        <v>376</v>
      </c>
      <c r="O14" s="75" t="s">
        <v>382</v>
      </c>
      <c r="P14" s="74">
        <v>1</v>
      </c>
      <c r="Q14" s="31">
        <f>IF(P14="","",P14/$E$9)</f>
        <v>0.125</v>
      </c>
      <c r="R14" s="31">
        <f>IF(P14="","",P14/$N$9)</f>
        <v>0.16666666666666666</v>
      </c>
      <c r="S14" s="40" t="str">
        <f>IF(P14="","",IF($N$9=P14,$O$9,IF(Q14&gt;=50%,"призер","участник")))</f>
        <v>участник</v>
      </c>
      <c r="T14" s="37" t="s">
        <v>151</v>
      </c>
      <c r="U14" s="41" t="s">
        <v>54</v>
      </c>
      <c r="V14" s="42" t="s">
        <v>59</v>
      </c>
    </row>
    <row r="15" spans="1:25" x14ac:dyDescent="0.25">
      <c r="A15" s="28">
        <v>5</v>
      </c>
      <c r="B15" s="50" t="s">
        <v>13</v>
      </c>
      <c r="C15" s="34" t="s">
        <v>385</v>
      </c>
      <c r="D15" s="34" t="s">
        <v>386</v>
      </c>
      <c r="E15" s="34" t="s">
        <v>410</v>
      </c>
      <c r="F15" s="34" t="s">
        <v>66</v>
      </c>
      <c r="G15" s="35">
        <v>39930</v>
      </c>
      <c r="H15" s="36" t="s">
        <v>56</v>
      </c>
      <c r="I15" s="36" t="s">
        <v>24</v>
      </c>
      <c r="J15" s="37" t="s">
        <v>227</v>
      </c>
      <c r="K15" s="37" t="s">
        <v>59</v>
      </c>
      <c r="L15" s="37"/>
      <c r="M15" s="37"/>
      <c r="N15" s="72" t="s">
        <v>388</v>
      </c>
      <c r="O15" s="79" t="s">
        <v>387</v>
      </c>
      <c r="P15" s="74">
        <v>1</v>
      </c>
      <c r="Q15" s="31">
        <f>IF(P15="","",P15/$E$9)</f>
        <v>0.125</v>
      </c>
      <c r="R15" s="31">
        <f>IF(P15="","",P15/$N$9)</f>
        <v>0.16666666666666666</v>
      </c>
      <c r="S15" s="40" t="str">
        <f>IF(P15="","",IF($N$9=P15,$O$9,IF(Q15&gt;=50%,"призер","участник")))</f>
        <v>участник</v>
      </c>
      <c r="T15" s="37" t="s">
        <v>151</v>
      </c>
      <c r="U15" s="41" t="s">
        <v>54</v>
      </c>
      <c r="V15" s="42" t="s">
        <v>59</v>
      </c>
    </row>
    <row r="16" spans="1:25" x14ac:dyDescent="0.25">
      <c r="A16" s="28">
        <v>6</v>
      </c>
      <c r="B16" s="50" t="s">
        <v>13</v>
      </c>
      <c r="C16" s="34" t="s">
        <v>403</v>
      </c>
      <c r="D16" s="34" t="s">
        <v>404</v>
      </c>
      <c r="E16" s="34" t="s">
        <v>75</v>
      </c>
      <c r="F16" s="34" t="s">
        <v>52</v>
      </c>
      <c r="G16" s="35">
        <v>40090</v>
      </c>
      <c r="H16" s="36" t="s">
        <v>56</v>
      </c>
      <c r="I16" s="36" t="s">
        <v>24</v>
      </c>
      <c r="J16" s="37" t="s">
        <v>227</v>
      </c>
      <c r="K16" s="37" t="s">
        <v>59</v>
      </c>
      <c r="L16" s="37"/>
      <c r="M16" s="37"/>
      <c r="N16" s="72" t="s">
        <v>393</v>
      </c>
      <c r="O16" s="79" t="s">
        <v>394</v>
      </c>
      <c r="P16" s="74">
        <v>1</v>
      </c>
      <c r="Q16" s="31">
        <f>IF(P16="","",P16/$E$9)</f>
        <v>0.125</v>
      </c>
      <c r="R16" s="31">
        <f>IF(P16="","",P16/$N$9)</f>
        <v>0.16666666666666666</v>
      </c>
      <c r="S16" s="40" t="str">
        <f>IF(P16="","",IF($N$9=P16,$O$9,IF(Q16&gt;=50%,"призер","участник")))</f>
        <v>участник</v>
      </c>
      <c r="T16" s="37" t="s">
        <v>151</v>
      </c>
      <c r="U16" s="41" t="s">
        <v>54</v>
      </c>
      <c r="V16" s="42" t="s">
        <v>59</v>
      </c>
    </row>
    <row r="17" spans="1:22" x14ac:dyDescent="0.25">
      <c r="A17" s="28">
        <v>7</v>
      </c>
      <c r="B17" s="50" t="s">
        <v>13</v>
      </c>
      <c r="C17" s="34" t="s">
        <v>405</v>
      </c>
      <c r="D17" s="34" t="s">
        <v>83</v>
      </c>
      <c r="E17" s="34" t="s">
        <v>96</v>
      </c>
      <c r="F17" s="34" t="s">
        <v>66</v>
      </c>
      <c r="G17" s="35">
        <v>40005</v>
      </c>
      <c r="H17" s="36" t="s">
        <v>56</v>
      </c>
      <c r="I17" s="36" t="s">
        <v>24</v>
      </c>
      <c r="J17" s="37" t="s">
        <v>227</v>
      </c>
      <c r="K17" s="37" t="s">
        <v>59</v>
      </c>
      <c r="L17" s="37"/>
      <c r="M17" s="37"/>
      <c r="N17" s="72" t="s">
        <v>393</v>
      </c>
      <c r="O17" s="79" t="s">
        <v>395</v>
      </c>
      <c r="P17" s="74">
        <v>1</v>
      </c>
      <c r="Q17" s="31">
        <f>IF(P17="","",P17/$E$9)</f>
        <v>0.125</v>
      </c>
      <c r="R17" s="31">
        <f>IF(P17="","",P17/$N$9)</f>
        <v>0.16666666666666666</v>
      </c>
      <c r="S17" s="40" t="str">
        <f>IF(P17="","",IF($N$9=P17,$O$9,IF(Q17&gt;=50%,"призер","участник")))</f>
        <v>участник</v>
      </c>
      <c r="T17" s="37" t="s">
        <v>151</v>
      </c>
      <c r="U17" s="41" t="s">
        <v>54</v>
      </c>
      <c r="V17" s="42" t="s">
        <v>59</v>
      </c>
    </row>
    <row r="18" spans="1:22" x14ac:dyDescent="0.25">
      <c r="A18" s="28">
        <v>8</v>
      </c>
      <c r="B18" s="50" t="s">
        <v>13</v>
      </c>
      <c r="C18" s="34" t="s">
        <v>406</v>
      </c>
      <c r="D18" s="34" t="s">
        <v>407</v>
      </c>
      <c r="E18" s="34" t="s">
        <v>411</v>
      </c>
      <c r="F18" s="34" t="s">
        <v>66</v>
      </c>
      <c r="G18" s="35">
        <v>39870</v>
      </c>
      <c r="H18" s="36" t="s">
        <v>56</v>
      </c>
      <c r="I18" s="36" t="s">
        <v>24</v>
      </c>
      <c r="J18" s="37" t="s">
        <v>227</v>
      </c>
      <c r="K18" s="37" t="s">
        <v>59</v>
      </c>
      <c r="L18" s="37"/>
      <c r="M18" s="37"/>
      <c r="N18" s="72" t="s">
        <v>393</v>
      </c>
      <c r="O18" s="79" t="s">
        <v>396</v>
      </c>
      <c r="P18" s="74">
        <v>1</v>
      </c>
      <c r="Q18" s="31">
        <f>IF(P18="","",P18/$E$9)</f>
        <v>0.125</v>
      </c>
      <c r="R18" s="31">
        <f>IF(P18="","",P18/$N$9)</f>
        <v>0.16666666666666666</v>
      </c>
      <c r="S18" s="40" t="str">
        <f>IF(P18="","",IF($N$9=P18,$O$9,IF(Q18&gt;=50%,"призер","участник")))</f>
        <v>участник</v>
      </c>
      <c r="T18" s="37" t="s">
        <v>151</v>
      </c>
      <c r="U18" s="41" t="s">
        <v>54</v>
      </c>
      <c r="V18" s="42" t="s">
        <v>59</v>
      </c>
    </row>
    <row r="19" spans="1:22" x14ac:dyDescent="0.25">
      <c r="A19" s="28">
        <v>9</v>
      </c>
      <c r="B19" s="50" t="s">
        <v>13</v>
      </c>
      <c r="C19" s="34" t="s">
        <v>401</v>
      </c>
      <c r="D19" s="34" t="s">
        <v>155</v>
      </c>
      <c r="E19" s="34" t="s">
        <v>413</v>
      </c>
      <c r="F19" s="34" t="s">
        <v>52</v>
      </c>
      <c r="G19" s="35">
        <v>39819</v>
      </c>
      <c r="H19" s="36" t="s">
        <v>56</v>
      </c>
      <c r="I19" s="36" t="s">
        <v>24</v>
      </c>
      <c r="J19" s="37" t="s">
        <v>227</v>
      </c>
      <c r="K19" s="37" t="s">
        <v>59</v>
      </c>
      <c r="L19" s="37"/>
      <c r="M19" s="37"/>
      <c r="N19" s="72" t="s">
        <v>393</v>
      </c>
      <c r="O19" s="79" t="s">
        <v>398</v>
      </c>
      <c r="P19" s="74">
        <v>1</v>
      </c>
      <c r="Q19" s="31">
        <f>IF(P19="","",P19/$E$9)</f>
        <v>0.125</v>
      </c>
      <c r="R19" s="31">
        <f>IF(P19="","",P19/$N$9)</f>
        <v>0.16666666666666666</v>
      </c>
      <c r="S19" s="40" t="str">
        <f>IF(P19="","",IF($N$9=P19,$O$9,IF(Q19&gt;=50%,"призер","участник")))</f>
        <v>участник</v>
      </c>
      <c r="T19" s="37" t="s">
        <v>151</v>
      </c>
      <c r="U19" s="41" t="s">
        <v>54</v>
      </c>
      <c r="V19" s="42" t="s">
        <v>59</v>
      </c>
    </row>
    <row r="20" spans="1:22" x14ac:dyDescent="0.25">
      <c r="A20" s="28">
        <v>10</v>
      </c>
      <c r="B20" s="50" t="s">
        <v>13</v>
      </c>
      <c r="C20" s="34" t="s">
        <v>379</v>
      </c>
      <c r="D20" s="34" t="s">
        <v>94</v>
      </c>
      <c r="E20" s="34" t="s">
        <v>78</v>
      </c>
      <c r="F20" s="34" t="s">
        <v>52</v>
      </c>
      <c r="G20" s="35">
        <v>39897</v>
      </c>
      <c r="H20" s="36" t="s">
        <v>56</v>
      </c>
      <c r="I20" s="36" t="s">
        <v>24</v>
      </c>
      <c r="J20" s="37" t="s">
        <v>227</v>
      </c>
      <c r="K20" s="37" t="s">
        <v>59</v>
      </c>
      <c r="L20" s="37"/>
      <c r="M20" s="37"/>
      <c r="N20" s="72" t="s">
        <v>376</v>
      </c>
      <c r="O20" s="79" t="s">
        <v>378</v>
      </c>
      <c r="P20" s="74">
        <v>0</v>
      </c>
      <c r="Q20" s="31">
        <f>IF(P20="","",P20/$E$9)</f>
        <v>0</v>
      </c>
      <c r="R20" s="31">
        <f>IF(P20="","",P20/$N$9)</f>
        <v>0</v>
      </c>
      <c r="S20" s="40" t="str">
        <f>IF(P20="","",IF($N$9=P20,$O$9,IF(Q20&gt;=50%,"призер","участник")))</f>
        <v>участник</v>
      </c>
      <c r="T20" s="37" t="s">
        <v>151</v>
      </c>
      <c r="U20" s="41" t="s">
        <v>54</v>
      </c>
      <c r="V20" s="42" t="s">
        <v>59</v>
      </c>
    </row>
    <row r="21" spans="1:22" x14ac:dyDescent="0.25">
      <c r="A21" s="28">
        <v>11</v>
      </c>
      <c r="B21" s="50" t="s">
        <v>13</v>
      </c>
      <c r="C21" s="34" t="s">
        <v>384</v>
      </c>
      <c r="D21" s="34" t="s">
        <v>105</v>
      </c>
      <c r="E21" s="34" t="s">
        <v>409</v>
      </c>
      <c r="F21" s="34" t="s">
        <v>66</v>
      </c>
      <c r="G21" s="35">
        <v>39985</v>
      </c>
      <c r="H21" s="36" t="s">
        <v>56</v>
      </c>
      <c r="I21" s="36" t="s">
        <v>24</v>
      </c>
      <c r="J21" s="37" t="s">
        <v>227</v>
      </c>
      <c r="K21" s="37" t="s">
        <v>59</v>
      </c>
      <c r="L21" s="37"/>
      <c r="M21" s="37"/>
      <c r="N21" s="72" t="s">
        <v>376</v>
      </c>
      <c r="O21" s="79" t="s">
        <v>383</v>
      </c>
      <c r="P21" s="74">
        <v>0</v>
      </c>
      <c r="Q21" s="31">
        <f>IF(P21="","",P21/$E$9)</f>
        <v>0</v>
      </c>
      <c r="R21" s="31">
        <f>IF(P21="","",P21/$N$9)</f>
        <v>0</v>
      </c>
      <c r="S21" s="40" t="str">
        <f>IF(P21="","",IF($N$9=P21,$O$9,IF(Q21&gt;=50%,"призер","участник")))</f>
        <v>участник</v>
      </c>
      <c r="T21" s="37" t="s">
        <v>151</v>
      </c>
      <c r="U21" s="41" t="s">
        <v>54</v>
      </c>
      <c r="V21" s="42" t="s">
        <v>59</v>
      </c>
    </row>
    <row r="22" spans="1:22" x14ac:dyDescent="0.25">
      <c r="A22" s="28">
        <v>12</v>
      </c>
      <c r="B22" s="50" t="s">
        <v>13</v>
      </c>
      <c r="C22" s="34" t="s">
        <v>402</v>
      </c>
      <c r="D22" s="34" t="s">
        <v>161</v>
      </c>
      <c r="E22" s="34" t="s">
        <v>412</v>
      </c>
      <c r="F22" s="34" t="s">
        <v>66</v>
      </c>
      <c r="G22" s="35">
        <v>40043</v>
      </c>
      <c r="H22" s="36" t="s">
        <v>56</v>
      </c>
      <c r="I22" s="36" t="s">
        <v>24</v>
      </c>
      <c r="J22" s="37" t="s">
        <v>227</v>
      </c>
      <c r="K22" s="37" t="s">
        <v>59</v>
      </c>
      <c r="L22" s="37"/>
      <c r="M22" s="37"/>
      <c r="N22" s="72" t="s">
        <v>393</v>
      </c>
      <c r="O22" s="79" t="s">
        <v>397</v>
      </c>
      <c r="P22" s="74">
        <v>0</v>
      </c>
      <c r="Q22" s="31">
        <f>IF(P22="","",P22/$E$9)</f>
        <v>0</v>
      </c>
      <c r="R22" s="31">
        <f>IF(P22="","",P22/$N$9)</f>
        <v>0</v>
      </c>
      <c r="S22" s="40" t="str">
        <f>IF(P22="","",IF($N$9=P22,$O$9,IF(Q22&gt;=50%,"призер","участник")))</f>
        <v>участник</v>
      </c>
      <c r="T22" s="37" t="s">
        <v>151</v>
      </c>
      <c r="U22" s="41" t="s">
        <v>54</v>
      </c>
      <c r="V22" s="42" t="s">
        <v>59</v>
      </c>
    </row>
    <row r="24" spans="1:22" x14ac:dyDescent="0.25">
      <c r="B24" s="33" t="s">
        <v>29</v>
      </c>
      <c r="D24" s="10" t="s">
        <v>587</v>
      </c>
    </row>
    <row r="25" spans="1:22" x14ac:dyDescent="0.25">
      <c r="D25" s="10" t="s">
        <v>589</v>
      </c>
    </row>
    <row r="26" spans="1:22" x14ac:dyDescent="0.25">
      <c r="D26" s="10" t="s">
        <v>591</v>
      </c>
    </row>
    <row r="27" spans="1:22" x14ac:dyDescent="0.25">
      <c r="D27" s="10" t="s">
        <v>596</v>
      </c>
    </row>
    <row r="28" spans="1:22" x14ac:dyDescent="0.25">
      <c r="D28" s="10" t="s">
        <v>597</v>
      </c>
    </row>
  </sheetData>
  <protectedRanges>
    <protectedRange sqref="Q11:Q22" name="Диапазон1_3_1"/>
    <protectedRange sqref="R11:R22" name="Диапазон1_1_1_1"/>
    <protectedRange sqref="S11:S22" name="Диапазон1_2_1_1_1"/>
  </protectedRanges>
  <autoFilter ref="C10:V10" xr:uid="{00000000-0009-0000-0000-000006000000}"/>
  <sortState xmlns:xlrd2="http://schemas.microsoft.com/office/spreadsheetml/2017/richdata2" ref="A11:V22">
    <sortCondition descending="1" ref="P11:P22"/>
  </sortState>
  <mergeCells count="3">
    <mergeCell ref="A1:U1"/>
    <mergeCell ref="C9:D9"/>
    <mergeCell ref="C2:S2"/>
  </mergeCells>
  <conditionalFormatting sqref="C4">
    <cfRule type="expression" dxfId="11" priority="4" stopIfTrue="1">
      <formula>ISBLANK(C4)</formula>
    </cfRule>
  </conditionalFormatting>
  <conditionalFormatting sqref="C5">
    <cfRule type="expression" dxfId="10" priority="3" stopIfTrue="1">
      <formula>ISBLANK(C5)</formula>
    </cfRule>
  </conditionalFormatting>
  <conditionalFormatting sqref="C8">
    <cfRule type="expression" dxfId="9" priority="2" stopIfTrue="1">
      <formula>ISBLANK(C8)</formula>
    </cfRule>
  </conditionalFormatting>
  <conditionalFormatting sqref="E9">
    <cfRule type="expression" dxfId="8" priority="1" stopIfTrue="1">
      <formula>ISBLANK(E9)</formula>
    </cfRule>
  </conditionalFormatting>
  <dataValidations count="1">
    <dataValidation allowBlank="1" showInputMessage="1" showErrorMessage="1" sqref="C4:C8 A4:A8 F8 E9 G4:G8 B10:G10 C11:G11 E6:E7" xr:uid="{00000000-0002-0000-0600-000000000000}"/>
  </dataValidations>
  <pageMargins left="0.25" right="0.25" top="0.33" bottom="0.34" header="0.3" footer="0.3"/>
  <pageSetup paperSize="9" scale="50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23"/>
  <sheetViews>
    <sheetView zoomScaleNormal="100" workbookViewId="0">
      <selection activeCell="D19" sqref="D19:D23"/>
    </sheetView>
  </sheetViews>
  <sheetFormatPr defaultColWidth="9.109375" defaultRowHeight="13.8" x14ac:dyDescent="0.25"/>
  <cols>
    <col min="1" max="1" width="4.5546875" style="10" customWidth="1"/>
    <col min="2" max="2" width="19.5546875" style="10" customWidth="1"/>
    <col min="3" max="4" width="16.5546875" style="10" customWidth="1"/>
    <col min="5" max="5" width="14.44140625" style="10" customWidth="1"/>
    <col min="6" max="6" width="10.6640625" style="10" customWidth="1"/>
    <col min="7" max="7" width="12.5546875" style="10" customWidth="1"/>
    <col min="8" max="8" width="12.44140625" style="10" customWidth="1"/>
    <col min="9" max="9" width="14.109375" style="10" bestFit="1" customWidth="1"/>
    <col min="10" max="10" width="18.5546875" style="10" customWidth="1"/>
    <col min="11" max="13" width="21" style="10" customWidth="1"/>
    <col min="14" max="15" width="13.88671875" style="10" customWidth="1"/>
    <col min="16" max="16" width="10.6640625" style="10" customWidth="1"/>
    <col min="17" max="18" width="8.44140625" style="10" customWidth="1"/>
    <col min="19" max="19" width="13" style="10" customWidth="1"/>
    <col min="20" max="20" width="38.88671875" style="10" customWidth="1"/>
    <col min="21" max="21" width="12.88671875" style="10" customWidth="1"/>
    <col min="22" max="16384" width="9.109375" style="10"/>
  </cols>
  <sheetData>
    <row r="1" spans="1:25" x14ac:dyDescent="0.2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</row>
    <row r="2" spans="1:25" ht="32.25" customHeight="1" x14ac:dyDescent="0.25">
      <c r="B2" s="11"/>
      <c r="C2" s="69" t="s">
        <v>604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12" t="s">
        <v>38</v>
      </c>
      <c r="U2" s="13">
        <f>COUNTA(P11:P17)</f>
        <v>7</v>
      </c>
    </row>
    <row r="3" spans="1:25" x14ac:dyDescent="0.25">
      <c r="B3" s="11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12"/>
      <c r="U3" s="13"/>
    </row>
    <row r="4" spans="1:25" x14ac:dyDescent="0.25">
      <c r="A4" s="48" t="s">
        <v>0</v>
      </c>
      <c r="B4" s="15"/>
      <c r="C4" s="48" t="s">
        <v>49</v>
      </c>
      <c r="E4" s="16" t="s">
        <v>26</v>
      </c>
      <c r="F4" s="16" t="s">
        <v>28</v>
      </c>
      <c r="G4" s="17"/>
      <c r="T4" s="18" t="s">
        <v>39</v>
      </c>
      <c r="U4" s="19">
        <f>COUNTIF(S11:S17,"победитель")</f>
        <v>0</v>
      </c>
    </row>
    <row r="5" spans="1:25" x14ac:dyDescent="0.25">
      <c r="A5" s="48" t="s">
        <v>43</v>
      </c>
      <c r="B5" s="15"/>
      <c r="C5" s="48" t="s">
        <v>586</v>
      </c>
      <c r="E5" s="16" t="s">
        <v>27</v>
      </c>
      <c r="F5" s="16" t="s">
        <v>24</v>
      </c>
      <c r="G5" s="17"/>
      <c r="T5" s="18" t="s">
        <v>40</v>
      </c>
      <c r="U5" s="13">
        <f>COUNTIF(S11:S17,"призер")</f>
        <v>0</v>
      </c>
    </row>
    <row r="6" spans="1:25" x14ac:dyDescent="0.25">
      <c r="A6" s="48" t="s">
        <v>1</v>
      </c>
      <c r="B6" s="15"/>
      <c r="C6" s="48" t="s">
        <v>44</v>
      </c>
      <c r="E6" s="17"/>
      <c r="G6" s="17"/>
      <c r="T6" s="18" t="s">
        <v>41</v>
      </c>
      <c r="U6" s="13">
        <f>COUNTIF(S11:S17,"участник")</f>
        <v>7</v>
      </c>
    </row>
    <row r="7" spans="1:25" x14ac:dyDescent="0.25">
      <c r="A7" s="48" t="s">
        <v>5</v>
      </c>
      <c r="B7" s="15"/>
      <c r="C7" s="48">
        <v>10</v>
      </c>
      <c r="E7" s="17"/>
      <c r="G7" s="17"/>
      <c r="S7" s="20"/>
      <c r="T7" s="18" t="s">
        <v>31</v>
      </c>
      <c r="U7" s="21">
        <v>0.45</v>
      </c>
    </row>
    <row r="8" spans="1:25" x14ac:dyDescent="0.25">
      <c r="A8" s="48" t="s">
        <v>7</v>
      </c>
      <c r="B8" s="15"/>
      <c r="C8" s="49">
        <v>45583</v>
      </c>
      <c r="F8" s="17"/>
      <c r="G8" s="17"/>
      <c r="T8" s="22" t="s">
        <v>37</v>
      </c>
      <c r="U8" s="21">
        <f>(U4+U5)/U2</f>
        <v>0</v>
      </c>
    </row>
    <row r="9" spans="1:25" x14ac:dyDescent="0.25">
      <c r="C9" s="70" t="s">
        <v>30</v>
      </c>
      <c r="D9" s="70"/>
      <c r="E9" s="14">
        <v>8</v>
      </c>
      <c r="L9" s="23"/>
      <c r="M9" s="23" t="s">
        <v>14</v>
      </c>
      <c r="N9" s="24">
        <f>MAX(P11:P17)</f>
        <v>3</v>
      </c>
      <c r="O9" s="25" t="str">
        <f>IF(N9*100/E9&gt;=50,"победитель","участник")</f>
        <v>участник</v>
      </c>
      <c r="S9" s="26">
        <f>U8-45%</f>
        <v>-0.45</v>
      </c>
      <c r="T9" s="18" t="s">
        <v>32</v>
      </c>
      <c r="U9" s="27">
        <f>IF((U2*S9)&gt;0,(U2*S9),0)</f>
        <v>0</v>
      </c>
    </row>
    <row r="10" spans="1:25" ht="82.8" x14ac:dyDescent="0.25">
      <c r="A10" s="28" t="s">
        <v>6</v>
      </c>
      <c r="B10" s="9" t="s">
        <v>8</v>
      </c>
      <c r="C10" s="9" t="s">
        <v>2</v>
      </c>
      <c r="D10" s="9" t="s">
        <v>3</v>
      </c>
      <c r="E10" s="9" t="s">
        <v>4</v>
      </c>
      <c r="F10" s="9" t="s">
        <v>25</v>
      </c>
      <c r="G10" s="9" t="s">
        <v>9</v>
      </c>
      <c r="H10" s="9" t="s">
        <v>19</v>
      </c>
      <c r="I10" s="9" t="s">
        <v>20</v>
      </c>
      <c r="J10" s="9" t="s">
        <v>21</v>
      </c>
      <c r="K10" s="9" t="s">
        <v>10</v>
      </c>
      <c r="L10" s="9" t="s">
        <v>46</v>
      </c>
      <c r="M10" s="9" t="s">
        <v>47</v>
      </c>
      <c r="N10" s="9" t="s">
        <v>22</v>
      </c>
      <c r="O10" s="81" t="s">
        <v>17</v>
      </c>
      <c r="P10" s="9" t="s">
        <v>23</v>
      </c>
      <c r="Q10" s="9" t="s">
        <v>15</v>
      </c>
      <c r="R10" s="9" t="s">
        <v>16</v>
      </c>
      <c r="S10" s="9" t="s">
        <v>18</v>
      </c>
      <c r="T10" s="9" t="s">
        <v>11</v>
      </c>
      <c r="U10" s="9" t="s">
        <v>12</v>
      </c>
      <c r="V10" s="9" t="s">
        <v>45</v>
      </c>
      <c r="W10" s="30"/>
      <c r="X10" s="30"/>
      <c r="Y10" s="30"/>
    </row>
    <row r="11" spans="1:25" s="32" customFormat="1" ht="12.9" customHeight="1" x14ac:dyDescent="0.25">
      <c r="A11" s="28">
        <v>1</v>
      </c>
      <c r="B11" s="50" t="s">
        <v>13</v>
      </c>
      <c r="C11" s="34" t="s">
        <v>430</v>
      </c>
      <c r="D11" s="34" t="s">
        <v>414</v>
      </c>
      <c r="E11" s="34" t="s">
        <v>436</v>
      </c>
      <c r="F11" s="34" t="s">
        <v>66</v>
      </c>
      <c r="G11" s="35">
        <v>39492</v>
      </c>
      <c r="H11" s="36" t="s">
        <v>56</v>
      </c>
      <c r="I11" s="36" t="s">
        <v>24</v>
      </c>
      <c r="J11" s="37" t="s">
        <v>438</v>
      </c>
      <c r="K11" s="37" t="s">
        <v>59</v>
      </c>
      <c r="L11" s="37"/>
      <c r="M11" s="37"/>
      <c r="N11" s="72">
        <v>10</v>
      </c>
      <c r="O11" s="79" t="s">
        <v>431</v>
      </c>
      <c r="P11" s="74">
        <v>3</v>
      </c>
      <c r="Q11" s="31">
        <f>IF(P11="","",P11/$E$9)</f>
        <v>0.375</v>
      </c>
      <c r="R11" s="31">
        <f>IF(P11="","",P11/$N$9)</f>
        <v>1</v>
      </c>
      <c r="S11" s="40" t="str">
        <f>IF(P11="","",IF($N$9=P11,$O$9,IF(Q11&gt;=50%,"призер","участник")))</f>
        <v>участник</v>
      </c>
      <c r="T11" s="37" t="s">
        <v>53</v>
      </c>
      <c r="U11" s="41" t="s">
        <v>54</v>
      </c>
      <c r="V11" s="42" t="s">
        <v>59</v>
      </c>
    </row>
    <row r="12" spans="1:25" s="32" customFormat="1" ht="12.9" customHeight="1" x14ac:dyDescent="0.25">
      <c r="A12" s="28">
        <v>2</v>
      </c>
      <c r="B12" s="50" t="s">
        <v>13</v>
      </c>
      <c r="C12" s="34" t="s">
        <v>420</v>
      </c>
      <c r="D12" s="34" t="s">
        <v>421</v>
      </c>
      <c r="E12" s="34" t="s">
        <v>429</v>
      </c>
      <c r="F12" s="34" t="s">
        <v>66</v>
      </c>
      <c r="G12" s="43">
        <v>39461</v>
      </c>
      <c r="H12" s="36" t="s">
        <v>56</v>
      </c>
      <c r="I12" s="36" t="s">
        <v>24</v>
      </c>
      <c r="J12" s="44" t="s">
        <v>438</v>
      </c>
      <c r="K12" s="44" t="s">
        <v>59</v>
      </c>
      <c r="L12" s="44"/>
      <c r="M12" s="44"/>
      <c r="N12" s="73">
        <v>10</v>
      </c>
      <c r="O12" s="75" t="s">
        <v>426</v>
      </c>
      <c r="P12" s="74">
        <v>2</v>
      </c>
      <c r="Q12" s="31">
        <f>IF(P12="","",P12/$E$9)</f>
        <v>0.25</v>
      </c>
      <c r="R12" s="31">
        <f>IF(P12="","",P12/$N$9)</f>
        <v>0.66666666666666663</v>
      </c>
      <c r="S12" s="40" t="str">
        <f>IF(P12="","",IF($N$9=P12,$O$9,IF(Q12&gt;=50%,"призер","участник")))</f>
        <v>участник</v>
      </c>
      <c r="T12" s="37" t="s">
        <v>53</v>
      </c>
      <c r="U12" s="41" t="s">
        <v>54</v>
      </c>
      <c r="V12" s="42" t="s">
        <v>59</v>
      </c>
    </row>
    <row r="13" spans="1:25" x14ac:dyDescent="0.25">
      <c r="A13" s="28">
        <v>3</v>
      </c>
      <c r="B13" s="50" t="s">
        <v>13</v>
      </c>
      <c r="C13" s="34" t="s">
        <v>416</v>
      </c>
      <c r="D13" s="34" t="s">
        <v>417</v>
      </c>
      <c r="E13" s="34" t="s">
        <v>117</v>
      </c>
      <c r="F13" s="34" t="s">
        <v>66</v>
      </c>
      <c r="G13" s="35">
        <v>39517</v>
      </c>
      <c r="H13" s="36" t="s">
        <v>56</v>
      </c>
      <c r="I13" s="36" t="s">
        <v>24</v>
      </c>
      <c r="J13" s="37" t="s">
        <v>438</v>
      </c>
      <c r="K13" s="37" t="s">
        <v>59</v>
      </c>
      <c r="L13" s="37"/>
      <c r="M13" s="37"/>
      <c r="N13" s="72">
        <v>10</v>
      </c>
      <c r="O13" s="75" t="s">
        <v>424</v>
      </c>
      <c r="P13" s="74">
        <v>0</v>
      </c>
      <c r="Q13" s="31">
        <f>IF(P13="","",P13/$E$9)</f>
        <v>0</v>
      </c>
      <c r="R13" s="31">
        <f>IF(P13="","",P13/$N$9)</f>
        <v>0</v>
      </c>
      <c r="S13" s="40" t="str">
        <f>IF(P13="","",IF($N$9=P13,$O$9,IF(Q13&gt;=50%,"призер","участник")))</f>
        <v>участник</v>
      </c>
      <c r="T13" s="37" t="s">
        <v>53</v>
      </c>
      <c r="U13" s="41" t="s">
        <v>54</v>
      </c>
      <c r="V13" s="42" t="s">
        <v>59</v>
      </c>
    </row>
    <row r="14" spans="1:25" x14ac:dyDescent="0.25">
      <c r="A14" s="28">
        <v>4</v>
      </c>
      <c r="B14" s="50" t="s">
        <v>13</v>
      </c>
      <c r="C14" s="34" t="s">
        <v>418</v>
      </c>
      <c r="D14" s="34" t="s">
        <v>391</v>
      </c>
      <c r="E14" s="34" t="s">
        <v>419</v>
      </c>
      <c r="F14" s="34" t="s">
        <v>66</v>
      </c>
      <c r="G14" s="35">
        <v>39603</v>
      </c>
      <c r="H14" s="36" t="s">
        <v>56</v>
      </c>
      <c r="I14" s="36" t="s">
        <v>24</v>
      </c>
      <c r="J14" s="37" t="s">
        <v>438</v>
      </c>
      <c r="K14" s="37" t="s">
        <v>59</v>
      </c>
      <c r="L14" s="37"/>
      <c r="M14" s="37"/>
      <c r="N14" s="72">
        <v>10</v>
      </c>
      <c r="O14" s="79" t="s">
        <v>425</v>
      </c>
      <c r="P14" s="74">
        <v>0</v>
      </c>
      <c r="Q14" s="31">
        <f>IF(P14="","",P14/$E$9)</f>
        <v>0</v>
      </c>
      <c r="R14" s="31">
        <f>IF(P14="","",P14/$N$9)</f>
        <v>0</v>
      </c>
      <c r="S14" s="40" t="str">
        <f>IF(P14="","",IF($N$9=P14,$O$9,IF(Q14&gt;=50%,"призер","участник")))</f>
        <v>участник</v>
      </c>
      <c r="T14" s="37" t="s">
        <v>53</v>
      </c>
      <c r="U14" s="41" t="s">
        <v>54</v>
      </c>
      <c r="V14" s="42" t="s">
        <v>59</v>
      </c>
    </row>
    <row r="15" spans="1:25" x14ac:dyDescent="0.25">
      <c r="A15" s="28">
        <v>5</v>
      </c>
      <c r="B15" s="50" t="s">
        <v>13</v>
      </c>
      <c r="C15" s="34" t="s">
        <v>422</v>
      </c>
      <c r="D15" s="34" t="s">
        <v>423</v>
      </c>
      <c r="E15" s="34" t="s">
        <v>428</v>
      </c>
      <c r="F15" s="34" t="s">
        <v>52</v>
      </c>
      <c r="G15" s="35">
        <v>39792</v>
      </c>
      <c r="H15" s="36" t="s">
        <v>56</v>
      </c>
      <c r="I15" s="36" t="s">
        <v>24</v>
      </c>
      <c r="J15" s="37" t="s">
        <v>438</v>
      </c>
      <c r="K15" s="37" t="s">
        <v>59</v>
      </c>
      <c r="L15" s="37"/>
      <c r="M15" s="37"/>
      <c r="N15" s="72">
        <v>10</v>
      </c>
      <c r="O15" s="79" t="s">
        <v>427</v>
      </c>
      <c r="P15" s="74">
        <v>0</v>
      </c>
      <c r="Q15" s="31">
        <f>IF(P15="","",P15/$E$9)</f>
        <v>0</v>
      </c>
      <c r="R15" s="31">
        <f>IF(P15="","",P15/$N$9)</f>
        <v>0</v>
      </c>
      <c r="S15" s="40" t="str">
        <f>IF(P15="","",IF($N$9=P15,$O$9,IF(Q15&gt;=50%,"призер","участник")))</f>
        <v>участник</v>
      </c>
      <c r="T15" s="37" t="s">
        <v>53</v>
      </c>
      <c r="U15" s="41" t="s">
        <v>54</v>
      </c>
      <c r="V15" s="42" t="s">
        <v>59</v>
      </c>
    </row>
    <row r="16" spans="1:25" x14ac:dyDescent="0.25">
      <c r="A16" s="28">
        <v>6</v>
      </c>
      <c r="B16" s="50" t="s">
        <v>13</v>
      </c>
      <c r="C16" s="34" t="s">
        <v>437</v>
      </c>
      <c r="D16" s="34" t="s">
        <v>435</v>
      </c>
      <c r="E16" s="34" t="s">
        <v>55</v>
      </c>
      <c r="F16" s="34" t="s">
        <v>52</v>
      </c>
      <c r="G16" s="35">
        <v>39490</v>
      </c>
      <c r="H16" s="36" t="s">
        <v>56</v>
      </c>
      <c r="I16" s="36" t="s">
        <v>24</v>
      </c>
      <c r="J16" s="37" t="s">
        <v>438</v>
      </c>
      <c r="K16" s="37" t="s">
        <v>59</v>
      </c>
      <c r="L16" s="37"/>
      <c r="M16" s="37"/>
      <c r="N16" s="72">
        <v>10</v>
      </c>
      <c r="O16" s="79" t="s">
        <v>432</v>
      </c>
      <c r="P16" s="74">
        <v>0</v>
      </c>
      <c r="Q16" s="31">
        <f>IF(P16="","",P16/$E$9)</f>
        <v>0</v>
      </c>
      <c r="R16" s="31">
        <f>IF(P16="","",P16/$N$9)</f>
        <v>0</v>
      </c>
      <c r="S16" s="40" t="str">
        <f>IF(P16="","",IF($N$9=P16,$O$9,IF(Q16&gt;=50%,"призер","участник")))</f>
        <v>участник</v>
      </c>
      <c r="T16" s="37" t="s">
        <v>53</v>
      </c>
      <c r="U16" s="41" t="s">
        <v>54</v>
      </c>
      <c r="V16" s="42" t="s">
        <v>59</v>
      </c>
    </row>
    <row r="17" spans="1:22" x14ac:dyDescent="0.25">
      <c r="A17" s="28">
        <v>7</v>
      </c>
      <c r="B17" s="50" t="s">
        <v>13</v>
      </c>
      <c r="C17" s="34" t="s">
        <v>434</v>
      </c>
      <c r="D17" s="34" t="s">
        <v>155</v>
      </c>
      <c r="E17" s="34" t="s">
        <v>123</v>
      </c>
      <c r="F17" s="34" t="s">
        <v>52</v>
      </c>
      <c r="G17" s="35">
        <v>39621</v>
      </c>
      <c r="H17" s="36" t="s">
        <v>56</v>
      </c>
      <c r="I17" s="36" t="s">
        <v>24</v>
      </c>
      <c r="J17" s="37" t="s">
        <v>438</v>
      </c>
      <c r="K17" s="37" t="s">
        <v>59</v>
      </c>
      <c r="L17" s="37"/>
      <c r="M17" s="37"/>
      <c r="N17" s="72">
        <v>10</v>
      </c>
      <c r="O17" s="82" t="s">
        <v>433</v>
      </c>
      <c r="P17" s="74">
        <v>0</v>
      </c>
      <c r="Q17" s="31">
        <f>IF(P17="","",P17/$E$9)</f>
        <v>0</v>
      </c>
      <c r="R17" s="31">
        <f>IF(P17="","",P17/$N$9)</f>
        <v>0</v>
      </c>
      <c r="S17" s="40" t="str">
        <f>IF(P17="","",IF($N$9=P17,$O$9,IF(Q17&gt;=50%,"призер","участник")))</f>
        <v>участник</v>
      </c>
      <c r="T17" s="37" t="s">
        <v>53</v>
      </c>
      <c r="U17" s="41" t="s">
        <v>54</v>
      </c>
      <c r="V17" s="42" t="s">
        <v>59</v>
      </c>
    </row>
    <row r="19" spans="1:22" x14ac:dyDescent="0.25">
      <c r="B19" s="33" t="s">
        <v>29</v>
      </c>
      <c r="D19" s="10" t="s">
        <v>587</v>
      </c>
    </row>
    <row r="20" spans="1:22" x14ac:dyDescent="0.25">
      <c r="D20" s="10" t="s">
        <v>589</v>
      </c>
    </row>
    <row r="21" spans="1:22" x14ac:dyDescent="0.25">
      <c r="D21" s="10" t="s">
        <v>591</v>
      </c>
    </row>
    <row r="22" spans="1:22" x14ac:dyDescent="0.25">
      <c r="D22" s="10" t="s">
        <v>596</v>
      </c>
    </row>
    <row r="23" spans="1:22" x14ac:dyDescent="0.25">
      <c r="D23" s="10" t="s">
        <v>597</v>
      </c>
    </row>
  </sheetData>
  <protectedRanges>
    <protectedRange sqref="Q11:Q17" name="Диапазон1_3_1"/>
    <protectedRange sqref="R11:R17" name="Диапазон1_1_1_1"/>
    <protectedRange sqref="S11:S17" name="Диапазон1_2_1_1_1"/>
  </protectedRanges>
  <autoFilter ref="C10:V10" xr:uid="{00000000-0009-0000-0000-000007000000}"/>
  <sortState xmlns:xlrd2="http://schemas.microsoft.com/office/spreadsheetml/2017/richdata2" ref="A11:V17">
    <sortCondition descending="1" ref="P11:P17"/>
  </sortState>
  <mergeCells count="3">
    <mergeCell ref="A1:U1"/>
    <mergeCell ref="C9:D9"/>
    <mergeCell ref="C2:S2"/>
  </mergeCells>
  <conditionalFormatting sqref="C4">
    <cfRule type="expression" dxfId="7" priority="4" stopIfTrue="1">
      <formula>ISBLANK(C4)</formula>
    </cfRule>
  </conditionalFormatting>
  <conditionalFormatting sqref="C5">
    <cfRule type="expression" dxfId="6" priority="3" stopIfTrue="1">
      <formula>ISBLANK(C5)</formula>
    </cfRule>
  </conditionalFormatting>
  <conditionalFormatting sqref="C8">
    <cfRule type="expression" dxfId="5" priority="2" stopIfTrue="1">
      <formula>ISBLANK(C8)</formula>
    </cfRule>
  </conditionalFormatting>
  <conditionalFormatting sqref="E9">
    <cfRule type="expression" dxfId="4" priority="1" stopIfTrue="1">
      <formula>ISBLANK(E9)</formula>
    </cfRule>
  </conditionalFormatting>
  <dataValidations count="1">
    <dataValidation allowBlank="1" showInputMessage="1" showErrorMessage="1" sqref="C4:C8 A4:A8 F8 E9 G4:G8 B10:G10 C11:G11 E6:E7" xr:uid="{00000000-0002-0000-0700-000000000000}"/>
  </dataValidations>
  <pageMargins left="0.25" right="0.25" top="0.33" bottom="0.34" header="0.3" footer="0.3"/>
  <pageSetup paperSize="9" scale="50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23"/>
  <sheetViews>
    <sheetView topLeftCell="L10" zoomScaleNormal="100" workbookViewId="0">
      <selection activeCell="A17" sqref="A17"/>
    </sheetView>
  </sheetViews>
  <sheetFormatPr defaultColWidth="9.109375" defaultRowHeight="13.8" x14ac:dyDescent="0.25"/>
  <cols>
    <col min="1" max="1" width="4.5546875" style="10" customWidth="1"/>
    <col min="2" max="2" width="19.5546875" style="10" customWidth="1"/>
    <col min="3" max="4" width="16.5546875" style="10" customWidth="1"/>
    <col min="5" max="5" width="14.44140625" style="10" customWidth="1"/>
    <col min="6" max="6" width="10.6640625" style="10" customWidth="1"/>
    <col min="7" max="7" width="12.5546875" style="10" customWidth="1"/>
    <col min="8" max="8" width="12.44140625" style="10" customWidth="1"/>
    <col min="9" max="9" width="14.109375" style="10" bestFit="1" customWidth="1"/>
    <col min="10" max="10" width="18.5546875" style="10" customWidth="1"/>
    <col min="11" max="13" width="21" style="10" customWidth="1"/>
    <col min="14" max="15" width="13.88671875" style="10" customWidth="1"/>
    <col min="16" max="16" width="10.6640625" style="10" customWidth="1"/>
    <col min="17" max="18" width="8.44140625" style="10" customWidth="1"/>
    <col min="19" max="19" width="13" style="10" customWidth="1"/>
    <col min="20" max="20" width="38.88671875" style="10" customWidth="1"/>
    <col min="21" max="21" width="12.88671875" style="10" customWidth="1"/>
    <col min="22" max="16384" width="9.109375" style="10"/>
  </cols>
  <sheetData>
    <row r="1" spans="1:25" x14ac:dyDescent="0.2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</row>
    <row r="2" spans="1:25" ht="32.25" customHeight="1" x14ac:dyDescent="0.25">
      <c r="B2" s="11"/>
      <c r="C2" s="69" t="s">
        <v>48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12" t="s">
        <v>38</v>
      </c>
      <c r="U2" s="13">
        <f>COUNTA(P11:P17)</f>
        <v>7</v>
      </c>
    </row>
    <row r="3" spans="1:25" x14ac:dyDescent="0.25">
      <c r="B3" s="11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12"/>
      <c r="U3" s="13"/>
    </row>
    <row r="4" spans="1:25" x14ac:dyDescent="0.25">
      <c r="A4" s="48" t="s">
        <v>0</v>
      </c>
      <c r="B4" s="15"/>
      <c r="C4" s="48" t="s">
        <v>49</v>
      </c>
      <c r="E4" s="16" t="s">
        <v>26</v>
      </c>
      <c r="F4" s="16" t="s">
        <v>28</v>
      </c>
      <c r="G4" s="17"/>
      <c r="T4" s="18" t="s">
        <v>39</v>
      </c>
      <c r="U4" s="19">
        <f>COUNTIF(S11:S17,"победитель")</f>
        <v>0</v>
      </c>
    </row>
    <row r="5" spans="1:25" x14ac:dyDescent="0.25">
      <c r="A5" s="48" t="s">
        <v>43</v>
      </c>
      <c r="B5" s="15"/>
      <c r="C5" s="48"/>
      <c r="E5" s="16" t="s">
        <v>27</v>
      </c>
      <c r="F5" s="16" t="s">
        <v>24</v>
      </c>
      <c r="G5" s="17"/>
      <c r="T5" s="18" t="s">
        <v>40</v>
      </c>
      <c r="U5" s="13">
        <f>COUNTIF(S11:S17,"призер")</f>
        <v>0</v>
      </c>
    </row>
    <row r="6" spans="1:25" x14ac:dyDescent="0.25">
      <c r="A6" s="48" t="s">
        <v>1</v>
      </c>
      <c r="B6" s="15"/>
      <c r="C6" s="48" t="s">
        <v>44</v>
      </c>
      <c r="E6" s="17"/>
      <c r="G6" s="17"/>
      <c r="T6" s="18" t="s">
        <v>41</v>
      </c>
      <c r="U6" s="13">
        <f>COUNTIF(S11:S17,"участник")</f>
        <v>7</v>
      </c>
    </row>
    <row r="7" spans="1:25" x14ac:dyDescent="0.25">
      <c r="A7" s="48" t="s">
        <v>5</v>
      </c>
      <c r="B7" s="15"/>
      <c r="C7" s="48">
        <v>11</v>
      </c>
      <c r="E7" s="17"/>
      <c r="G7" s="17"/>
      <c r="S7" s="20"/>
      <c r="T7" s="18" t="s">
        <v>31</v>
      </c>
      <c r="U7" s="21">
        <v>0.45</v>
      </c>
    </row>
    <row r="8" spans="1:25" x14ac:dyDescent="0.25">
      <c r="A8" s="48" t="s">
        <v>7</v>
      </c>
      <c r="B8" s="15"/>
      <c r="C8" s="49">
        <v>45583</v>
      </c>
      <c r="F8" s="17"/>
      <c r="G8" s="17"/>
      <c r="T8" s="22" t="s">
        <v>37</v>
      </c>
      <c r="U8" s="21">
        <f>(U4+U5)/U2</f>
        <v>0</v>
      </c>
    </row>
    <row r="9" spans="1:25" x14ac:dyDescent="0.25">
      <c r="C9" s="70" t="s">
        <v>30</v>
      </c>
      <c r="D9" s="70"/>
      <c r="E9" s="14">
        <v>8</v>
      </c>
      <c r="L9" s="23"/>
      <c r="M9" s="23" t="s">
        <v>14</v>
      </c>
      <c r="N9" s="24">
        <f>MAX(P11:P17)</f>
        <v>1</v>
      </c>
      <c r="O9" s="25" t="str">
        <f>IF(N9*100/E9&gt;=50,"победитель","участник")</f>
        <v>участник</v>
      </c>
      <c r="S9" s="26">
        <f>U8-45%</f>
        <v>-0.45</v>
      </c>
      <c r="T9" s="18" t="s">
        <v>32</v>
      </c>
      <c r="U9" s="27">
        <f>IF((U2*S9)&gt;0,(U2*S9),0)</f>
        <v>0</v>
      </c>
    </row>
    <row r="10" spans="1:25" ht="82.8" x14ac:dyDescent="0.25">
      <c r="A10" s="28" t="s">
        <v>6</v>
      </c>
      <c r="B10" s="9" t="s">
        <v>8</v>
      </c>
      <c r="C10" s="9" t="s">
        <v>2</v>
      </c>
      <c r="D10" s="9" t="s">
        <v>3</v>
      </c>
      <c r="E10" s="9" t="s">
        <v>4</v>
      </c>
      <c r="F10" s="9" t="s">
        <v>25</v>
      </c>
      <c r="G10" s="9" t="s">
        <v>9</v>
      </c>
      <c r="H10" s="9" t="s">
        <v>19</v>
      </c>
      <c r="I10" s="9" t="s">
        <v>20</v>
      </c>
      <c r="J10" s="9" t="s">
        <v>21</v>
      </c>
      <c r="K10" s="9" t="s">
        <v>10</v>
      </c>
      <c r="L10" s="9" t="s">
        <v>46</v>
      </c>
      <c r="M10" s="9" t="s">
        <v>47</v>
      </c>
      <c r="N10" s="9" t="s">
        <v>22</v>
      </c>
      <c r="O10" s="29" t="s">
        <v>17</v>
      </c>
      <c r="P10" s="9" t="s">
        <v>23</v>
      </c>
      <c r="Q10" s="9" t="s">
        <v>15</v>
      </c>
      <c r="R10" s="9" t="s">
        <v>16</v>
      </c>
      <c r="S10" s="9" t="s">
        <v>18</v>
      </c>
      <c r="T10" s="9" t="s">
        <v>11</v>
      </c>
      <c r="U10" s="9" t="s">
        <v>12</v>
      </c>
      <c r="V10" s="9" t="s">
        <v>45</v>
      </c>
      <c r="W10" s="30"/>
      <c r="X10" s="30"/>
      <c r="Y10" s="30"/>
    </row>
    <row r="11" spans="1:25" s="32" customFormat="1" ht="12.9" customHeight="1" x14ac:dyDescent="0.25">
      <c r="A11" s="28">
        <v>1</v>
      </c>
      <c r="B11" s="50" t="s">
        <v>13</v>
      </c>
      <c r="C11" s="34" t="s">
        <v>453</v>
      </c>
      <c r="D11" s="34" t="s">
        <v>454</v>
      </c>
      <c r="E11" s="34" t="s">
        <v>141</v>
      </c>
      <c r="F11" s="34" t="s">
        <v>66</v>
      </c>
      <c r="G11" s="35">
        <v>39341</v>
      </c>
      <c r="H11" s="36" t="s">
        <v>56</v>
      </c>
      <c r="I11" s="36" t="s">
        <v>24</v>
      </c>
      <c r="J11" s="37" t="s">
        <v>227</v>
      </c>
      <c r="K11" s="37" t="s">
        <v>59</v>
      </c>
      <c r="L11" s="37"/>
      <c r="M11" s="37"/>
      <c r="N11" s="72">
        <v>11</v>
      </c>
      <c r="O11" s="80" t="s">
        <v>455</v>
      </c>
      <c r="P11" s="74">
        <v>1</v>
      </c>
      <c r="Q11" s="31">
        <f>IF(P11="","",P11/$E$9)</f>
        <v>0.125</v>
      </c>
      <c r="R11" s="31">
        <f>IF(P11="","",P11/$N$9)</f>
        <v>1</v>
      </c>
      <c r="S11" s="40" t="str">
        <f>IF(P11="","",IF($N$9=P11,$O$9,IF(Q11&gt;=50%,"призер","участник")))</f>
        <v>участник</v>
      </c>
      <c r="T11" s="37" t="s">
        <v>151</v>
      </c>
      <c r="U11" s="41" t="s">
        <v>54</v>
      </c>
      <c r="V11" s="42" t="s">
        <v>59</v>
      </c>
    </row>
    <row r="12" spans="1:25" s="32" customFormat="1" ht="12.9" customHeight="1" x14ac:dyDescent="0.25">
      <c r="A12" s="28">
        <v>2</v>
      </c>
      <c r="B12" s="50" t="s">
        <v>13</v>
      </c>
      <c r="C12" s="34" t="s">
        <v>439</v>
      </c>
      <c r="D12" s="34" t="s">
        <v>155</v>
      </c>
      <c r="E12" s="34" t="s">
        <v>75</v>
      </c>
      <c r="F12" s="34" t="s">
        <v>52</v>
      </c>
      <c r="G12" s="35">
        <v>39260</v>
      </c>
      <c r="H12" s="36" t="s">
        <v>56</v>
      </c>
      <c r="I12" s="36" t="s">
        <v>24</v>
      </c>
      <c r="J12" s="37" t="s">
        <v>227</v>
      </c>
      <c r="K12" s="37" t="s">
        <v>59</v>
      </c>
      <c r="L12" s="37"/>
      <c r="M12" s="37"/>
      <c r="N12" s="72">
        <v>11</v>
      </c>
      <c r="O12" s="79" t="s">
        <v>440</v>
      </c>
      <c r="P12" s="74">
        <v>0</v>
      </c>
      <c r="Q12" s="31">
        <f>IF(P12="","",P12/$E$9)</f>
        <v>0</v>
      </c>
      <c r="R12" s="31">
        <f>IF(P12="","",P12/$N$9)</f>
        <v>0</v>
      </c>
      <c r="S12" s="40" t="str">
        <f>IF(P12="","",IF($N$9=P12,$O$9,IF(Q12&gt;=50%,"призер","участник")))</f>
        <v>участник</v>
      </c>
      <c r="T12" s="37" t="s">
        <v>151</v>
      </c>
      <c r="U12" s="41" t="s">
        <v>54</v>
      </c>
      <c r="V12" s="42" t="s">
        <v>59</v>
      </c>
    </row>
    <row r="13" spans="1:25" x14ac:dyDescent="0.25">
      <c r="A13" s="28">
        <v>3</v>
      </c>
      <c r="B13" s="50" t="s">
        <v>13</v>
      </c>
      <c r="C13" s="34" t="s">
        <v>442</v>
      </c>
      <c r="D13" s="34" t="s">
        <v>443</v>
      </c>
      <c r="E13" s="34" t="s">
        <v>444</v>
      </c>
      <c r="F13" s="34" t="s">
        <v>52</v>
      </c>
      <c r="G13" s="35">
        <v>39391</v>
      </c>
      <c r="H13" s="36" t="s">
        <v>56</v>
      </c>
      <c r="I13" s="36" t="s">
        <v>24</v>
      </c>
      <c r="J13" s="37" t="s">
        <v>227</v>
      </c>
      <c r="K13" s="37" t="s">
        <v>59</v>
      </c>
      <c r="L13" s="37"/>
      <c r="M13" s="37"/>
      <c r="N13" s="72">
        <v>11</v>
      </c>
      <c r="O13" s="82" t="s">
        <v>441</v>
      </c>
      <c r="P13" s="74">
        <v>0</v>
      </c>
      <c r="Q13" s="31">
        <f>IF(P13="","",P13/$E$9)</f>
        <v>0</v>
      </c>
      <c r="R13" s="31">
        <f>IF(P13="","",P13/$N$9)</f>
        <v>0</v>
      </c>
      <c r="S13" s="40" t="str">
        <f>IF(P13="","",IF($N$9=P13,$O$9,IF(Q13&gt;=50%,"призер","участник")))</f>
        <v>участник</v>
      </c>
      <c r="T13" s="37" t="s">
        <v>151</v>
      </c>
      <c r="U13" s="41" t="s">
        <v>54</v>
      </c>
      <c r="V13" s="42" t="s">
        <v>59</v>
      </c>
    </row>
    <row r="14" spans="1:25" x14ac:dyDescent="0.25">
      <c r="A14" s="28">
        <v>4</v>
      </c>
      <c r="B14" s="50" t="s">
        <v>13</v>
      </c>
      <c r="C14" s="34" t="s">
        <v>445</v>
      </c>
      <c r="D14" s="34" t="s">
        <v>155</v>
      </c>
      <c r="E14" s="34" t="s">
        <v>149</v>
      </c>
      <c r="F14" s="34" t="s">
        <v>52</v>
      </c>
      <c r="G14" s="43">
        <v>39148</v>
      </c>
      <c r="H14" s="36" t="s">
        <v>56</v>
      </c>
      <c r="I14" s="36" t="s">
        <v>24</v>
      </c>
      <c r="J14" s="44" t="s">
        <v>227</v>
      </c>
      <c r="K14" s="44" t="s">
        <v>59</v>
      </c>
      <c r="L14" s="44"/>
      <c r="M14" s="44"/>
      <c r="N14" s="73">
        <v>11</v>
      </c>
      <c r="O14" s="79" t="s">
        <v>446</v>
      </c>
      <c r="P14" s="74">
        <v>0</v>
      </c>
      <c r="Q14" s="31">
        <f>IF(P14="","",P14/$E$9)</f>
        <v>0</v>
      </c>
      <c r="R14" s="31">
        <f>IF(P14="","",P14/$N$9)</f>
        <v>0</v>
      </c>
      <c r="S14" s="40" t="str">
        <f>IF(P14="","",IF($N$9=P14,$O$9,IF(Q14&gt;=50%,"призер","участник")))</f>
        <v>участник</v>
      </c>
      <c r="T14" s="37" t="s">
        <v>151</v>
      </c>
      <c r="U14" s="41" t="s">
        <v>54</v>
      </c>
      <c r="V14" s="42" t="s">
        <v>59</v>
      </c>
    </row>
    <row r="15" spans="1:25" x14ac:dyDescent="0.25">
      <c r="A15" s="28">
        <v>5</v>
      </c>
      <c r="B15" s="50" t="s">
        <v>13</v>
      </c>
      <c r="C15" s="34" t="s">
        <v>448</v>
      </c>
      <c r="D15" s="34" t="s">
        <v>363</v>
      </c>
      <c r="E15" s="34" t="s">
        <v>449</v>
      </c>
      <c r="F15" s="34" t="s">
        <v>52</v>
      </c>
      <c r="G15" s="35">
        <v>39207</v>
      </c>
      <c r="H15" s="36" t="s">
        <v>56</v>
      </c>
      <c r="I15" s="36" t="s">
        <v>24</v>
      </c>
      <c r="J15" s="37" t="s">
        <v>227</v>
      </c>
      <c r="K15" s="37" t="s">
        <v>59</v>
      </c>
      <c r="L15" s="37"/>
      <c r="M15" s="37"/>
      <c r="N15" s="72">
        <v>11</v>
      </c>
      <c r="O15" s="82" t="s">
        <v>447</v>
      </c>
      <c r="P15" s="74">
        <v>0</v>
      </c>
      <c r="Q15" s="31">
        <f>IF(P15="","",P15/$E$9)</f>
        <v>0</v>
      </c>
      <c r="R15" s="31">
        <f>IF(P15="","",P15/$N$9)</f>
        <v>0</v>
      </c>
      <c r="S15" s="40" t="str">
        <f>IF(P15="","",IF($N$9=P15,$O$9,IF(Q15&gt;=50%,"призер","участник")))</f>
        <v>участник</v>
      </c>
      <c r="T15" s="37" t="s">
        <v>151</v>
      </c>
      <c r="U15" s="41" t="s">
        <v>54</v>
      </c>
      <c r="V15" s="42" t="s">
        <v>59</v>
      </c>
    </row>
    <row r="16" spans="1:25" x14ac:dyDescent="0.25">
      <c r="A16" s="28">
        <v>6</v>
      </c>
      <c r="B16" s="50" t="s">
        <v>13</v>
      </c>
      <c r="C16" s="34" t="s">
        <v>448</v>
      </c>
      <c r="D16" s="34" t="s">
        <v>450</v>
      </c>
      <c r="E16" s="34" t="s">
        <v>451</v>
      </c>
      <c r="F16" s="34" t="s">
        <v>52</v>
      </c>
      <c r="G16" s="35">
        <v>39337</v>
      </c>
      <c r="H16" s="36" t="s">
        <v>56</v>
      </c>
      <c r="I16" s="36" t="s">
        <v>24</v>
      </c>
      <c r="J16" s="37" t="s">
        <v>227</v>
      </c>
      <c r="K16" s="37" t="s">
        <v>59</v>
      </c>
      <c r="L16" s="37"/>
      <c r="M16" s="37"/>
      <c r="N16" s="72">
        <v>11</v>
      </c>
      <c r="O16" s="79" t="s">
        <v>452</v>
      </c>
      <c r="P16" s="74">
        <v>0</v>
      </c>
      <c r="Q16" s="31">
        <f>IF(P16="","",P16/$E$9)</f>
        <v>0</v>
      </c>
      <c r="R16" s="31">
        <f>IF(P16="","",P16/$N$9)</f>
        <v>0</v>
      </c>
      <c r="S16" s="40" t="str">
        <f>IF(P16="","",IF($N$9=P16,$O$9,IF(Q16&gt;=50%,"призер","участник")))</f>
        <v>участник</v>
      </c>
      <c r="T16" s="37" t="s">
        <v>151</v>
      </c>
      <c r="U16" s="41" t="s">
        <v>54</v>
      </c>
      <c r="V16" s="42" t="s">
        <v>59</v>
      </c>
    </row>
    <row r="17" spans="1:22" x14ac:dyDescent="0.25">
      <c r="A17" s="28">
        <v>7</v>
      </c>
      <c r="B17" s="50" t="s">
        <v>13</v>
      </c>
      <c r="C17" s="34" t="s">
        <v>457</v>
      </c>
      <c r="D17" s="34" t="s">
        <v>363</v>
      </c>
      <c r="E17" s="34" t="s">
        <v>458</v>
      </c>
      <c r="F17" s="34" t="s">
        <v>52</v>
      </c>
      <c r="G17" s="35">
        <v>39065</v>
      </c>
      <c r="H17" s="36" t="s">
        <v>56</v>
      </c>
      <c r="I17" s="36" t="s">
        <v>24</v>
      </c>
      <c r="J17" s="37" t="s">
        <v>227</v>
      </c>
      <c r="K17" s="37" t="s">
        <v>59</v>
      </c>
      <c r="L17" s="37"/>
      <c r="M17" s="37"/>
      <c r="N17" s="72">
        <v>11</v>
      </c>
      <c r="O17" s="79" t="s">
        <v>456</v>
      </c>
      <c r="P17" s="74">
        <v>0</v>
      </c>
      <c r="Q17" s="31">
        <f>IF(P17="","",P17/$E$9)</f>
        <v>0</v>
      </c>
      <c r="R17" s="31">
        <f>IF(P17="","",P17/$N$9)</f>
        <v>0</v>
      </c>
      <c r="S17" s="40" t="str">
        <f>IF(P17="","",IF($N$9=P17,$O$9,IF(Q17&gt;=50%,"призер","участник")))</f>
        <v>участник</v>
      </c>
      <c r="T17" s="37" t="s">
        <v>151</v>
      </c>
      <c r="U17" s="41" t="s">
        <v>54</v>
      </c>
      <c r="V17" s="42" t="s">
        <v>59</v>
      </c>
    </row>
    <row r="19" spans="1:22" x14ac:dyDescent="0.25">
      <c r="B19" s="33" t="s">
        <v>29</v>
      </c>
      <c r="D19" s="10" t="s">
        <v>587</v>
      </c>
    </row>
    <row r="20" spans="1:22" x14ac:dyDescent="0.25">
      <c r="D20" s="10" t="s">
        <v>589</v>
      </c>
    </row>
    <row r="21" spans="1:22" x14ac:dyDescent="0.25">
      <c r="D21" s="10" t="s">
        <v>591</v>
      </c>
    </row>
    <row r="22" spans="1:22" x14ac:dyDescent="0.25">
      <c r="D22" s="10" t="s">
        <v>596</v>
      </c>
    </row>
    <row r="23" spans="1:22" x14ac:dyDescent="0.25">
      <c r="D23" s="10" t="s">
        <v>597</v>
      </c>
    </row>
  </sheetData>
  <protectedRanges>
    <protectedRange sqref="Q11:Q17" name="Диапазон1_3_1"/>
    <protectedRange sqref="R11:R17" name="Диапазон1_1_1_1"/>
    <protectedRange sqref="S11:S17" name="Диапазон1_2_1_1_1"/>
  </protectedRanges>
  <autoFilter ref="C10:V10" xr:uid="{00000000-0009-0000-0000-000008000000}"/>
  <sortState xmlns:xlrd2="http://schemas.microsoft.com/office/spreadsheetml/2017/richdata2" ref="A11:V17">
    <sortCondition descending="1" ref="P11:P17"/>
  </sortState>
  <mergeCells count="3">
    <mergeCell ref="A1:U1"/>
    <mergeCell ref="C9:D9"/>
    <mergeCell ref="C2:S2"/>
  </mergeCells>
  <conditionalFormatting sqref="C4">
    <cfRule type="expression" dxfId="3" priority="4" stopIfTrue="1">
      <formula>ISBLANK(C4)</formula>
    </cfRule>
  </conditionalFormatting>
  <conditionalFormatting sqref="C5">
    <cfRule type="expression" dxfId="2" priority="3" stopIfTrue="1">
      <formula>ISBLANK(C5)</formula>
    </cfRule>
  </conditionalFormatting>
  <conditionalFormatting sqref="C8">
    <cfRule type="expression" dxfId="1" priority="2" stopIfTrue="1">
      <formula>ISBLANK(C8)</formula>
    </cfRule>
  </conditionalFormatting>
  <conditionalFormatting sqref="E9">
    <cfRule type="expression" dxfId="0" priority="1" stopIfTrue="1">
      <formula>ISBLANK(E9)</formula>
    </cfRule>
  </conditionalFormatting>
  <dataValidations count="1">
    <dataValidation allowBlank="1" showInputMessage="1" showErrorMessage="1" sqref="C4:C8 A4:A8 F8 E9 G4:G8 B10:G10 C11:G11 E6:E7" xr:uid="{00000000-0002-0000-0800-000000000000}"/>
  </dataValidations>
  <pageMargins left="0.25" right="0.25" top="0.33" bottom="0.34" header="0.3" footer="0.3"/>
  <pageSetup paperSize="9" scale="5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8</vt:i4>
      </vt:variant>
    </vt:vector>
  </HeadingPairs>
  <TitlesOfParts>
    <vt:vector size="18" baseType="lpstr">
      <vt:lpstr>Инструкция</vt:lpstr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Сводная</vt:lpstr>
      <vt:lpstr>'10 класс'!school_type</vt:lpstr>
      <vt:lpstr>'11 класс'!school_type</vt:lpstr>
      <vt:lpstr>'4 класс'!school_type</vt:lpstr>
      <vt:lpstr>'5 класс'!school_type</vt:lpstr>
      <vt:lpstr>'6 класс'!school_type</vt:lpstr>
      <vt:lpstr>'7 класс'!school_type</vt:lpstr>
      <vt:lpstr>'8 класс'!school_type</vt:lpstr>
      <vt:lpstr>'9 класс'!school_type</vt:lpstr>
    </vt:vector>
  </TitlesOfParts>
  <Company>штаб-квартира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HP</cp:lastModifiedBy>
  <cp:lastPrinted>2018-09-21T10:08:08Z</cp:lastPrinted>
  <dcterms:created xsi:type="dcterms:W3CDTF">2007-11-07T20:16:05Z</dcterms:created>
  <dcterms:modified xsi:type="dcterms:W3CDTF">2024-10-28T16:26:40Z</dcterms:modified>
</cp:coreProperties>
</file>